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2515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<sst xmlns="http://schemas.openxmlformats.org/spreadsheetml/2006/main" count="27" uniqueCount="24">
  <si>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IT0003625909 - BTP 2004/2014 TASSO FISSO 2.15%      INDICIZZATO                                                               </t>
  </si>
  <si>
    <t>Calcolo del Coefficiente di Indicizzazione relativo al mese di MARZO 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</si>
  <si>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</si>
  <si>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1995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</si>
  <si>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1995</t>
    </r>
  </si>
  <si>
    <t>gg dal 1° m  - 1</t>
  </si>
  <si>
    <t>gg nel mese m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</si>
  <si>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1995</t>
    </r>
  </si>
  <si>
    <t>arrotondato 5 cfr</t>
  </si>
  <si>
    <t xml:space="preserve">LUGLIO   </t>
  </si>
  <si>
    <t xml:space="preserve">GIUGNO   </t>
  </si>
  <si>
    <t>riferimento</t>
  </si>
  <si>
    <t>IR d,m base 2010</t>
  </si>
  <si>
    <t xml:space="preserve">MARZO 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</si>
  <si>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</si>
  <si>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GENNAIO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</si>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</sst>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7</v>
      </c>
    </row>
    <row r="10" spans="1:7" ht="15.75" thickBot="1">
      <c r="A10" s="11" t="s">
        <v>11</v>
      </c>
      <c r="B10" s="9" t="s">
        <v>10</v>
      </c>
      <c r="C10" s="9" t="s">
        <v>9</v>
      </c>
      <c r="D10" s="10"/>
      <c r="E10" s="10"/>
      <c r="F10" s="9"/>
      <c r="G10" s="8" t="s">
        <v>8</v>
      </c>
    </row>
    <row r="12" spans="1:7" ht="15">
      <c r="A12" s="12" t="str">
        <f>"15/09/03"</f>
        <v>15/09/03</v>
      </c>
      <c r="B12" s="14" t="str">
        <f>"112,70"</f>
        <v>112,70</v>
      </c>
      <c r="C12" s="14" t="str">
        <f>"112,50"</f>
        <v>112,50</v>
      </c>
      <c r="D12" s="14" t="str">
        <f>"14"</f>
        <v>14</v>
      </c>
      <c r="E12" s="14" t="str">
        <f>"30"</f>
        <v>30</v>
      </c>
      <c r="F12" s="14"/>
      <c r="G12" s="13" t="str">
        <f>"112,60667"</f>
        <v>112,60667</v>
      </c>
    </row>
    <row r="13" ht="15.75" thickBot="1"/>
    <row r="14" spans="6:7" ht="15">
      <c r="F14" s="15"/>
      <c r="G14" s="6" t="s">
        <v>12</v>
      </c>
    </row>
    <row r="15" spans="6:7" ht="15.75" thickBot="1">
      <c r="F15" s="17"/>
      <c r="G15" s="20" t="s">
        <v>8</v>
      </c>
    </row>
    <row r="17" spans="6:7" ht="15.75" thickBot="1">
      <c r="F17" s="26"/>
      <c r="G17" s="27" t="str">
        <f>" 96,07202"</f>
        <v> 96,07202</v>
      </c>
    </row>
    <row r="18" spans="1:7" ht="16.5" thickBot="1" thickTop="1">
      <c r="A18" s="22" t="s">
        <v>13</v>
      </c>
      <c r="B18" s="5" t="s">
        <v>14</v>
      </c>
      <c r="C18" s="24" t="str">
        <f>"117,28"</f>
        <v>117,28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"115,93"</f>
        <v>115,93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8</v>
      </c>
      <c r="F24" s="31"/>
      <c r="G24" s="37" t="s">
        <v>8</v>
      </c>
    </row>
    <row r="26" spans="2:7" ht="15">
      <c r="B26" s="39" t="str">
        <f>"01/03/2014"</f>
        <v>01/03/2014</v>
      </c>
      <c r="C26" s="39" t="str">
        <f>"0"</f>
        <v>0</v>
      </c>
      <c r="D26" s="39"/>
      <c r="E26" s="42" t="str">
        <f>"117,28000"</f>
        <v>117,28000</v>
      </c>
      <c r="F26" s="39"/>
      <c r="G26" s="43" t="str">
        <f>" 1,22075"</f>
        <v> 1,22075</v>
      </c>
    </row>
    <row r="27" spans="2:7" ht="15">
      <c r="B27" s="39" t="str">
        <f>"02/03/2014"</f>
        <v>02/03/2014</v>
      </c>
      <c r="C27" s="39" t="str">
        <f>"1"</f>
        <v>1</v>
      </c>
      <c r="D27" s="39"/>
      <c r="E27" s="42" t="str">
        <f>"117,23645"</f>
        <v>117,23645</v>
      </c>
      <c r="F27" s="39"/>
      <c r="G27" s="43" t="str">
        <f>" 1,22030"</f>
        <v> 1,22030</v>
      </c>
    </row>
    <row r="28" spans="2:7" ht="15">
      <c r="B28" s="39" t="str">
        <f>"03/03/2014"</f>
        <v>03/03/2014</v>
      </c>
      <c r="C28" s="39" t="str">
        <f>"2"</f>
        <v>2</v>
      </c>
      <c r="D28" s="39"/>
      <c r="E28" s="42" t="str">
        <f>"117,19290"</f>
        <v>117,19290</v>
      </c>
      <c r="F28" s="39"/>
      <c r="G28" s="43" t="str">
        <f>" 1,21984"</f>
        <v> 1,21984</v>
      </c>
    </row>
    <row r="29" spans="2:7" ht="15">
      <c r="B29" s="39" t="str">
        <f>"04/03/2014"</f>
        <v>04/03/2014</v>
      </c>
      <c r="C29" s="39" t="str">
        <f>"3"</f>
        <v>3</v>
      </c>
      <c r="D29" s="39"/>
      <c r="E29" s="42" t="str">
        <f>"117,14935"</f>
        <v>117,14935</v>
      </c>
      <c r="F29" s="39"/>
      <c r="G29" s="43" t="str">
        <f>" 1,21939"</f>
        <v> 1,21939</v>
      </c>
    </row>
    <row r="30" spans="2:7" ht="15">
      <c r="B30" s="39" t="str">
        <f>"05/03/2014"</f>
        <v>05/03/2014</v>
      </c>
      <c r="C30" s="39" t="str">
        <f>"4"</f>
        <v>4</v>
      </c>
      <c r="D30" s="39"/>
      <c r="E30" s="42" t="str">
        <f>"117,10581"</f>
        <v>117,10581</v>
      </c>
      <c r="F30" s="39"/>
      <c r="G30" s="43" t="str">
        <f>" 1,21894"</f>
        <v> 1,21894</v>
      </c>
    </row>
    <row r="31" spans="2:7" ht="15">
      <c r="B31" s="39" t="str">
        <f>"06/03/2014"</f>
        <v>06/03/2014</v>
      </c>
      <c r="C31" s="39" t="str">
        <f>"5"</f>
        <v>5</v>
      </c>
      <c r="D31" s="39"/>
      <c r="E31" s="42" t="str">
        <f>"117,06226"</f>
        <v>117,06226</v>
      </c>
      <c r="F31" s="39"/>
      <c r="G31" s="43" t="str">
        <f>" 1,21848"</f>
        <v> 1,21848</v>
      </c>
    </row>
    <row r="32" spans="2:7" ht="15">
      <c r="B32" s="39" t="str">
        <f>"07/03/2014"</f>
        <v>07/03/2014</v>
      </c>
      <c r="C32" s="39" t="str">
        <f>"6"</f>
        <v>6</v>
      </c>
      <c r="D32" s="39"/>
      <c r="E32" s="42" t="str">
        <f>"117,01871"</f>
        <v>117,01871</v>
      </c>
      <c r="F32" s="39"/>
      <c r="G32" s="43" t="str">
        <f>" 1,21803"</f>
        <v> 1,21803</v>
      </c>
    </row>
    <row r="33" spans="2:7" ht="15">
      <c r="B33" s="39" t="str">
        <f>"08/03/2014"</f>
        <v>08/03/2014</v>
      </c>
      <c r="C33" s="39" t="str">
        <f>"7"</f>
        <v>7</v>
      </c>
      <c r="D33" s="39"/>
      <c r="E33" s="42" t="str">
        <f>"116,97516"</f>
        <v>116,97516</v>
      </c>
      <c r="F33" s="39"/>
      <c r="G33" s="43" t="str">
        <f>" 1,21758"</f>
        <v> 1,21758</v>
      </c>
    </row>
    <row r="34" spans="2:7" ht="15">
      <c r="B34" s="39" t="str">
        <f>"09/03/2014"</f>
        <v>09/03/2014</v>
      </c>
      <c r="C34" s="39" t="str">
        <f>"8"</f>
        <v>8</v>
      </c>
      <c r="D34" s="39"/>
      <c r="E34" s="42" t="str">
        <f>"116,93161"</f>
        <v>116,93161</v>
      </c>
      <c r="F34" s="39"/>
      <c r="G34" s="43" t="str">
        <f>" 1,21712"</f>
        <v> 1,21712</v>
      </c>
    </row>
    <row r="35" spans="2:7" ht="15">
      <c r="B35" s="39" t="str">
        <f>"10/03/2014"</f>
        <v>10/03/2014</v>
      </c>
      <c r="C35" s="39" t="str">
        <f>"9"</f>
        <v>9</v>
      </c>
      <c r="D35" s="39"/>
      <c r="E35" s="42" t="str">
        <f>"116,88806"</f>
        <v>116,88806</v>
      </c>
      <c r="F35" s="39"/>
      <c r="G35" s="43" t="str">
        <f>" 1,21667"</f>
        <v> 1,21667</v>
      </c>
    </row>
    <row r="36" spans="2:7" ht="15">
      <c r="B36" s="39" t="str">
        <f>"11/03/2014"</f>
        <v>11/03/2014</v>
      </c>
      <c r="C36" s="39" t="str">
        <f>"10"</f>
        <v>10</v>
      </c>
      <c r="D36" s="39"/>
      <c r="E36" s="42" t="str">
        <f>"116,84452"</f>
        <v>116,84452</v>
      </c>
      <c r="F36" s="39"/>
      <c r="G36" s="43" t="str">
        <f>" 1,21622"</f>
        <v> 1,21622</v>
      </c>
    </row>
    <row r="37" spans="2:7" ht="15">
      <c r="B37" s="39" t="str">
        <f>"12/03/2014"</f>
        <v>12/03/2014</v>
      </c>
      <c r="C37" s="39" t="str">
        <f>"11"</f>
        <v>11</v>
      </c>
      <c r="D37" s="39"/>
      <c r="E37" s="42" t="str">
        <f>"116,80097"</f>
        <v>116,80097</v>
      </c>
      <c r="F37" s="39"/>
      <c r="G37" s="43" t="str">
        <f>" 1,21576"</f>
        <v> 1,21576</v>
      </c>
    </row>
    <row r="38" spans="2:7" ht="15">
      <c r="B38" s="39" t="str">
        <f>"13/03/2014"</f>
        <v>13/03/2014</v>
      </c>
      <c r="C38" s="39" t="str">
        <f>"12"</f>
        <v>12</v>
      </c>
      <c r="D38" s="39"/>
      <c r="E38" s="42" t="str">
        <f>"116,75742"</f>
        <v>116,75742</v>
      </c>
      <c r="F38" s="39"/>
      <c r="G38" s="43" t="str">
        <f>" 1,21531"</f>
        <v> 1,21531</v>
      </c>
    </row>
    <row r="39" spans="2:7" ht="15">
      <c r="B39" s="39" t="str">
        <f>"14/03/2014"</f>
        <v>14/03/2014</v>
      </c>
      <c r="C39" s="39" t="str">
        <f>"13"</f>
        <v>13</v>
      </c>
      <c r="D39" s="39"/>
      <c r="E39" s="42" t="str">
        <f>"116,71387"</f>
        <v>116,71387</v>
      </c>
      <c r="F39" s="39"/>
      <c r="G39" s="43" t="str">
        <f>" 1,21486"</f>
        <v> 1,21486</v>
      </c>
    </row>
    <row r="40" spans="2:7" ht="15">
      <c r="B40" s="39" t="str">
        <f>"15/03/2014"</f>
        <v>15/03/2014</v>
      </c>
      <c r="C40" s="39" t="str">
        <f>"14"</f>
        <v>14</v>
      </c>
      <c r="D40" s="39"/>
      <c r="E40" s="42" t="str">
        <f>"116,67032"</f>
        <v>116,67032</v>
      </c>
      <c r="F40" s="39"/>
      <c r="G40" s="43" t="str">
        <f>" 1,21440"</f>
        <v> 1,21440</v>
      </c>
    </row>
    <row r="41" spans="2:7" ht="15">
      <c r="B41" s="39" t="str">
        <f>"16/03/2014"</f>
        <v>16/03/2014</v>
      </c>
      <c r="C41" s="39" t="str">
        <f>"15"</f>
        <v>15</v>
      </c>
      <c r="D41" s="39"/>
      <c r="E41" s="42" t="str">
        <f>"116,62677"</f>
        <v>116,62677</v>
      </c>
      <c r="F41" s="39"/>
      <c r="G41" s="43" t="str">
        <f>" 1,21395"</f>
        <v> 1,21395</v>
      </c>
    </row>
    <row r="42" spans="2:7" ht="15">
      <c r="B42" s="39" t="str">
        <f>"17/03/2014"</f>
        <v>17/03/2014</v>
      </c>
      <c r="C42" s="39" t="str">
        <f>"16"</f>
        <v>16</v>
      </c>
      <c r="D42" s="39"/>
      <c r="E42" s="42" t="str">
        <f>"116,58323"</f>
        <v>116,58323</v>
      </c>
      <c r="F42" s="39"/>
      <c r="G42" s="43" t="str">
        <f>" 1,21350"</f>
        <v> 1,21350</v>
      </c>
    </row>
    <row r="43" spans="2:7" ht="15">
      <c r="B43" s="39" t="str">
        <f>"18/03/2014"</f>
        <v>18/03/2014</v>
      </c>
      <c r="C43" s="39" t="str">
        <f>"17"</f>
        <v>17</v>
      </c>
      <c r="D43" s="39"/>
      <c r="E43" s="42" t="str">
        <f>"116,53968"</f>
        <v>116,53968</v>
      </c>
      <c r="F43" s="39"/>
      <c r="G43" s="43" t="str">
        <f>" 1,21304"</f>
        <v> 1,21304</v>
      </c>
    </row>
    <row r="44" spans="2:7" ht="15">
      <c r="B44" s="39" t="str">
        <f>"19/03/2014"</f>
        <v>19/03/2014</v>
      </c>
      <c r="C44" s="39" t="str">
        <f>"18"</f>
        <v>18</v>
      </c>
      <c r="D44" s="39"/>
      <c r="E44" s="42" t="str">
        <f>"116,49613"</f>
        <v>116,49613</v>
      </c>
      <c r="F44" s="39"/>
      <c r="G44" s="43" t="str">
        <f>" 1,21259"</f>
        <v> 1,21259</v>
      </c>
    </row>
    <row r="45" spans="2:7" ht="15">
      <c r="B45" s="39" t="str">
        <f>"20/03/2014"</f>
        <v>20/03/2014</v>
      </c>
      <c r="C45" s="39" t="str">
        <f>"19"</f>
        <v>19</v>
      </c>
      <c r="D45" s="39"/>
      <c r="E45" s="42" t="str">
        <f>"116,45258"</f>
        <v>116,45258</v>
      </c>
      <c r="F45" s="39"/>
      <c r="G45" s="43" t="str">
        <f>" 1,21214"</f>
        <v> 1,21214</v>
      </c>
    </row>
    <row r="46" spans="2:7" ht="15">
      <c r="B46" s="39" t="str">
        <f>"21/03/2014"</f>
        <v>21/03/2014</v>
      </c>
      <c r="C46" s="39" t="str">
        <f>"20"</f>
        <v>20</v>
      </c>
      <c r="D46" s="39"/>
      <c r="E46" s="42" t="str">
        <f>"116,40903"</f>
        <v>116,40903</v>
      </c>
      <c r="F46" s="39"/>
      <c r="G46" s="43" t="str">
        <f>" 1,21169"</f>
        <v> 1,21169</v>
      </c>
    </row>
    <row r="47" spans="2:7" ht="15">
      <c r="B47" s="39" t="str">
        <f>"22/03/2014"</f>
        <v>22/03/2014</v>
      </c>
      <c r="C47" s="39" t="str">
        <f>"21"</f>
        <v>21</v>
      </c>
      <c r="D47" s="39"/>
      <c r="E47" s="42" t="str">
        <f>"116,36548"</f>
        <v>116,36548</v>
      </c>
      <c r="F47" s="39"/>
      <c r="G47" s="43" t="str">
        <f>" 1,21123"</f>
        <v> 1,21123</v>
      </c>
    </row>
    <row r="48" spans="2:7" ht="15">
      <c r="B48" s="39" t="str">
        <f>"23/03/2014"</f>
        <v>23/03/2014</v>
      </c>
      <c r="C48" s="39" t="str">
        <f>"22"</f>
        <v>22</v>
      </c>
      <c r="D48" s="39"/>
      <c r="E48" s="42" t="str">
        <f>"116,32194"</f>
        <v>116,32194</v>
      </c>
      <c r="F48" s="39"/>
      <c r="G48" s="43" t="str">
        <f>" 1,21078"</f>
        <v> 1,21078</v>
      </c>
    </row>
    <row r="49" spans="2:7" ht="15">
      <c r="B49" s="39" t="str">
        <f>"24/03/2014"</f>
        <v>24/03/2014</v>
      </c>
      <c r="C49" s="39" t="str">
        <f>"23"</f>
        <v>23</v>
      </c>
      <c r="D49" s="39"/>
      <c r="E49" s="42" t="str">
        <f>"116,27839"</f>
        <v>116,27839</v>
      </c>
      <c r="F49" s="39"/>
      <c r="G49" s="43" t="str">
        <f>" 1,21033"</f>
        <v> 1,21033</v>
      </c>
    </row>
    <row r="50" spans="2:7" ht="15">
      <c r="B50" s="39" t="str">
        <f>"25/03/2014"</f>
        <v>25/03/2014</v>
      </c>
      <c r="C50" s="39" t="str">
        <f>"24"</f>
        <v>24</v>
      </c>
      <c r="D50" s="39"/>
      <c r="E50" s="42" t="str">
        <f>"116,23484"</f>
        <v>116,23484</v>
      </c>
      <c r="F50" s="39"/>
      <c r="G50" s="43" t="str">
        <f>" 1,20987"</f>
        <v> 1,20987</v>
      </c>
    </row>
    <row r="51" spans="2:7" ht="15">
      <c r="B51" s="39" t="str">
        <f>"26/03/2014"</f>
        <v>26/03/2014</v>
      </c>
      <c r="C51" s="39" t="str">
        <f>"25"</f>
        <v>25</v>
      </c>
      <c r="D51" s="39"/>
      <c r="E51" s="42" t="str">
        <f>"116,19129"</f>
        <v>116,19129</v>
      </c>
      <c r="F51" s="39"/>
      <c r="G51" s="43" t="str">
        <f>" 1,20942"</f>
        <v> 1,20942</v>
      </c>
    </row>
    <row r="52" spans="2:7" ht="15">
      <c r="B52" s="39" t="str">
        <f>"27/03/2014"</f>
        <v>27/03/2014</v>
      </c>
      <c r="C52" s="39" t="str">
        <f>"26"</f>
        <v>26</v>
      </c>
      <c r="D52" s="39"/>
      <c r="E52" s="42" t="str">
        <f>"116,14774"</f>
        <v>116,14774</v>
      </c>
      <c r="F52" s="39"/>
      <c r="G52" s="43" t="str">
        <f>" 1,20897"</f>
        <v> 1,20897</v>
      </c>
    </row>
    <row r="53" spans="2:7" ht="15">
      <c r="B53" s="39" t="str">
        <f>"28/03/2014"</f>
        <v>28/03/2014</v>
      </c>
      <c r="C53" s="39" t="str">
        <f>"27"</f>
        <v>27</v>
      </c>
      <c r="D53" s="39"/>
      <c r="E53" s="42" t="str">
        <f>"116,10419"</f>
        <v>116,10419</v>
      </c>
      <c r="F53" s="39"/>
      <c r="G53" s="43" t="str">
        <f>" 1,20851"</f>
        <v> 1,20851</v>
      </c>
    </row>
    <row r="54" spans="2:7" ht="15">
      <c r="B54" s="39" t="str">
        <f>"29/03/2014"</f>
        <v>29/03/2014</v>
      </c>
      <c r="C54" s="39" t="str">
        <f>"28"</f>
        <v>28</v>
      </c>
      <c r="D54" s="39"/>
      <c r="E54" s="42" t="str">
        <f>"116,06065"</f>
        <v>116,06065</v>
      </c>
      <c r="F54" s="39"/>
      <c r="G54" s="43" t="str">
        <f>" 1,20806"</f>
        <v> 1,20806</v>
      </c>
    </row>
    <row r="55" spans="2:7" ht="15">
      <c r="B55" s="39" t="str">
        <f>"30/03/2014"</f>
        <v>30/03/2014</v>
      </c>
      <c r="C55" s="39" t="str">
        <f>"29"</f>
        <v>29</v>
      </c>
      <c r="D55" s="39"/>
      <c r="E55" s="42" t="str">
        <f>"116,01710"</f>
        <v>116,01710</v>
      </c>
      <c r="F55" s="39"/>
      <c r="G55" s="43" t="str">
        <f>" 1,20761"</f>
        <v> 1,20761</v>
      </c>
    </row>
    <row r="56" spans="2:7" ht="15">
      <c r="B56" s="38" t="str">
        <f>"31/03/2014"</f>
        <v>31/03/2014</v>
      </c>
      <c r="C56" s="38" t="str">
        <f>"30"</f>
        <v>30</v>
      </c>
      <c r="D56" s="38"/>
      <c r="E56" s="41" t="str">
        <f>"115,97355"</f>
        <v>115,97355</v>
      </c>
      <c r="F56" s="38"/>
      <c r="G56" s="40" t="str">
        <f>" 1,20715"</f>
        <v> 1,20715</v>
      </c>
    </row>
    <row r="59" spans="1:2" ht="23.25">
      <c r="A59" s="44">
        <v>41694</v>
      </c>
      <c r="B59" s="45" t="s">
        <v>22</v>
      </c>
    </row>
    <row r="61" spans="1:2" ht="23.25">
      <c r="A61" s="44">
        <v>41694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2014-02-24T10:47:17Z</cp:lastPrinted>
  <dcterms:created xsi:type="dcterms:W3CDTF">2014-02-24T10:26:59Z</dcterms:created>
  <dcterms:modified xsi:type="dcterms:W3CDTF">2014-02-24T10:47:23Z</dcterms:modified>
  <cp:category/>
  <cp:version/>
  <cp:contentType/>
  <cp:contentStatus/>
</cp:coreProperties>
</file>