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5475" windowWidth="18435" windowHeight="58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<sst xmlns="http://schemas.openxmlformats.org/spreadsheetml/2006/main" count="27" uniqueCount="23">
  <si>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IT0005138828 - BTP 15/09/2015 - 15/09/2032 TASSO    1,25% + INDICIZZATO                                                       </t>
  </si>
  <si>
    <t>Calcolo del Coefficiente di Indicizzazione relativo al mese di GIUGNO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</si>
  <si>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</si>
  <si>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</si>
  <si>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</si>
  <si>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</si>
  <si>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</si>
  <si>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</si>
  <si>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</si>
  <si>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</si>
  <si>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</si>
  <si>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</si>
  <si>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</si>
  <si>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</si>
  <si>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APRILE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</si>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</sst>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"15/09/15"</f>
        <v>15/09/15</v>
      </c>
      <c r="B12" s="14" t="str">
        <f>"117,74"</f>
        <v>117,74</v>
      </c>
      <c r="C12" s="14" t="str">
        <f>"116,96"</f>
        <v>116,96</v>
      </c>
      <c r="D12" s="14" t="str">
        <f>"14"</f>
        <v>14</v>
      </c>
      <c r="E12" s="14" t="str">
        <f>"30"</f>
        <v>30</v>
      </c>
      <c r="F12" s="14"/>
      <c r="G12" s="13" t="str">
        <f>"117,37600"</f>
        <v>117,37600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"100,30185"</f>
        <v>100,30185</v>
      </c>
    </row>
    <row r="18" spans="1:7" ht="16.5" thickBot="1" thickTop="1">
      <c r="A18" s="22" t="s">
        <v>11</v>
      </c>
      <c r="B18" s="5" t="s">
        <v>13</v>
      </c>
      <c r="C18" s="24" t="str">
        <f>"100,07"</f>
        <v>100,07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15</v>
      </c>
      <c r="C19" s="33" t="str">
        <f>"100,11"</f>
        <v>100,11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"01/06/2016"</f>
        <v>01/06/2016</v>
      </c>
      <c r="C26" s="39" t="str">
        <f>"0"</f>
        <v>0</v>
      </c>
      <c r="D26" s="39"/>
      <c r="E26" s="42" t="str">
        <f>"100,07000"</f>
        <v>100,07000</v>
      </c>
      <c r="F26" s="39"/>
      <c r="G26" s="43" t="str">
        <f>" 0,99769"</f>
        <v> 0,99769</v>
      </c>
    </row>
    <row r="27" spans="2:7" ht="15">
      <c r="B27" s="39" t="str">
        <f>"02/06/2016"</f>
        <v>02/06/2016</v>
      </c>
      <c r="C27" s="39" t="str">
        <f>"1"</f>
        <v>1</v>
      </c>
      <c r="D27" s="39"/>
      <c r="E27" s="42" t="str">
        <f>"100,07133"</f>
        <v>100,07133</v>
      </c>
      <c r="F27" s="39"/>
      <c r="G27" s="43" t="str">
        <f>" 0,99770"</f>
        <v> 0,99770</v>
      </c>
    </row>
    <row r="28" spans="2:7" ht="15">
      <c r="B28" s="39" t="str">
        <f>"03/06/2016"</f>
        <v>03/06/2016</v>
      </c>
      <c r="C28" s="39" t="str">
        <f>"2"</f>
        <v>2</v>
      </c>
      <c r="D28" s="39"/>
      <c r="E28" s="42" t="str">
        <f>"100,07267"</f>
        <v>100,07267</v>
      </c>
      <c r="F28" s="39"/>
      <c r="G28" s="43" t="str">
        <f>" 0,99772"</f>
        <v> 0,99772</v>
      </c>
    </row>
    <row r="29" spans="2:7" ht="15">
      <c r="B29" s="39" t="str">
        <f>"04/06/2016"</f>
        <v>04/06/2016</v>
      </c>
      <c r="C29" s="39" t="str">
        <f>"3"</f>
        <v>3</v>
      </c>
      <c r="D29" s="39"/>
      <c r="E29" s="42" t="str">
        <f>"100,07400"</f>
        <v>100,07400</v>
      </c>
      <c r="F29" s="39"/>
      <c r="G29" s="43" t="str">
        <f>" 0,99773"</f>
        <v> 0,99773</v>
      </c>
    </row>
    <row r="30" spans="2:7" ht="15">
      <c r="B30" s="39" t="str">
        <f>"05/06/2016"</f>
        <v>05/06/2016</v>
      </c>
      <c r="C30" s="39" t="str">
        <f>"4"</f>
        <v>4</v>
      </c>
      <c r="D30" s="39"/>
      <c r="E30" s="42" t="str">
        <f>"100,07533"</f>
        <v>100,07533</v>
      </c>
      <c r="F30" s="39"/>
      <c r="G30" s="43" t="str">
        <f>" 0,99774"</f>
        <v> 0,99774</v>
      </c>
    </row>
    <row r="31" spans="2:7" ht="15">
      <c r="B31" s="39" t="str">
        <f>"06/06/2016"</f>
        <v>06/06/2016</v>
      </c>
      <c r="C31" s="39" t="str">
        <f>"5"</f>
        <v>5</v>
      </c>
      <c r="D31" s="39"/>
      <c r="E31" s="42" t="str">
        <f>"100,07667"</f>
        <v>100,07667</v>
      </c>
      <c r="F31" s="39"/>
      <c r="G31" s="43" t="str">
        <f>" 0,99775"</f>
        <v> 0,99775</v>
      </c>
    </row>
    <row r="32" spans="2:7" ht="15">
      <c r="B32" s="39" t="str">
        <f>"07/06/2016"</f>
        <v>07/06/2016</v>
      </c>
      <c r="C32" s="39" t="str">
        <f>"6"</f>
        <v>6</v>
      </c>
      <c r="D32" s="39"/>
      <c r="E32" s="42" t="str">
        <f>"100,07800"</f>
        <v>100,07800</v>
      </c>
      <c r="F32" s="39"/>
      <c r="G32" s="43" t="str">
        <f>" 0,99777"</f>
        <v> 0,99777</v>
      </c>
    </row>
    <row r="33" spans="2:7" ht="15">
      <c r="B33" s="39" t="str">
        <f>"08/06/2016"</f>
        <v>08/06/2016</v>
      </c>
      <c r="C33" s="39" t="str">
        <f>"7"</f>
        <v>7</v>
      </c>
      <c r="D33" s="39"/>
      <c r="E33" s="42" t="str">
        <f>"100,07933"</f>
        <v>100,07933</v>
      </c>
      <c r="F33" s="39"/>
      <c r="G33" s="43" t="str">
        <f>" 0,99778"</f>
        <v> 0,99778</v>
      </c>
    </row>
    <row r="34" spans="2:7" ht="15">
      <c r="B34" s="39" t="str">
        <f>"09/06/2016"</f>
        <v>09/06/2016</v>
      </c>
      <c r="C34" s="39" t="str">
        <f>"8"</f>
        <v>8</v>
      </c>
      <c r="D34" s="39"/>
      <c r="E34" s="42" t="str">
        <f>"100,08067"</f>
        <v>100,08067</v>
      </c>
      <c r="F34" s="39"/>
      <c r="G34" s="43" t="str">
        <f>" 0,99779"</f>
        <v> 0,99779</v>
      </c>
    </row>
    <row r="35" spans="2:7" ht="15">
      <c r="B35" s="39" t="str">
        <f>"10/06/2016"</f>
        <v>10/06/2016</v>
      </c>
      <c r="C35" s="39" t="str">
        <f>"9"</f>
        <v>9</v>
      </c>
      <c r="D35" s="39"/>
      <c r="E35" s="42" t="str">
        <f>"100,08200"</f>
        <v>100,08200</v>
      </c>
      <c r="F35" s="39"/>
      <c r="G35" s="43" t="str">
        <f>" 0,99781"</f>
        <v> 0,99781</v>
      </c>
    </row>
    <row r="36" spans="2:7" ht="15">
      <c r="B36" s="39" t="str">
        <f>"11/06/2016"</f>
        <v>11/06/2016</v>
      </c>
      <c r="C36" s="39" t="str">
        <f>"10"</f>
        <v>10</v>
      </c>
      <c r="D36" s="39"/>
      <c r="E36" s="42" t="str">
        <f>"100,08333"</f>
        <v>100,08333</v>
      </c>
      <c r="F36" s="39"/>
      <c r="G36" s="43" t="str">
        <f>" 0,99782"</f>
        <v> 0,99782</v>
      </c>
    </row>
    <row r="37" spans="2:7" ht="15">
      <c r="B37" s="39" t="str">
        <f>"12/06/2016"</f>
        <v>12/06/2016</v>
      </c>
      <c r="C37" s="39" t="str">
        <f>"11"</f>
        <v>11</v>
      </c>
      <c r="D37" s="39"/>
      <c r="E37" s="42" t="str">
        <f>"100,08467"</f>
        <v>100,08467</v>
      </c>
      <c r="F37" s="39"/>
      <c r="G37" s="43" t="str">
        <f>" 0,99783"</f>
        <v> 0,99783</v>
      </c>
    </row>
    <row r="38" spans="2:7" ht="15">
      <c r="B38" s="39" t="str">
        <f>"13/06/2016"</f>
        <v>13/06/2016</v>
      </c>
      <c r="C38" s="39" t="str">
        <f>"12"</f>
        <v>12</v>
      </c>
      <c r="D38" s="39"/>
      <c r="E38" s="42" t="str">
        <f>"100,08600"</f>
        <v>100,08600</v>
      </c>
      <c r="F38" s="39"/>
      <c r="G38" s="43" t="str">
        <f>" 0,99785"</f>
        <v> 0,99785</v>
      </c>
    </row>
    <row r="39" spans="2:7" ht="15">
      <c r="B39" s="39" t="str">
        <f>"14/06/2016"</f>
        <v>14/06/2016</v>
      </c>
      <c r="C39" s="39" t="str">
        <f>"13"</f>
        <v>13</v>
      </c>
      <c r="D39" s="39"/>
      <c r="E39" s="42" t="str">
        <f>"100,08733"</f>
        <v>100,08733</v>
      </c>
      <c r="F39" s="39"/>
      <c r="G39" s="43" t="str">
        <f>" 0,99786"</f>
        <v> 0,99786</v>
      </c>
    </row>
    <row r="40" spans="2:7" ht="15">
      <c r="B40" s="39" t="str">
        <f>"15/06/2016"</f>
        <v>15/06/2016</v>
      </c>
      <c r="C40" s="39" t="str">
        <f>"14"</f>
        <v>14</v>
      </c>
      <c r="D40" s="39"/>
      <c r="E40" s="42" t="str">
        <f>"100,08867"</f>
        <v>100,08867</v>
      </c>
      <c r="F40" s="39"/>
      <c r="G40" s="43" t="str">
        <f>" 0,99787"</f>
        <v> 0,99787</v>
      </c>
    </row>
    <row r="41" spans="2:7" ht="15">
      <c r="B41" s="39" t="str">
        <f>"16/06/2016"</f>
        <v>16/06/2016</v>
      </c>
      <c r="C41" s="39" t="str">
        <f>"15"</f>
        <v>15</v>
      </c>
      <c r="D41" s="39"/>
      <c r="E41" s="42" t="str">
        <f>"100,09000"</f>
        <v>100,09000</v>
      </c>
      <c r="F41" s="39"/>
      <c r="G41" s="43" t="str">
        <f>" 0,99789"</f>
        <v> 0,99789</v>
      </c>
    </row>
    <row r="42" spans="2:7" ht="15">
      <c r="B42" s="39" t="str">
        <f>"17/06/2016"</f>
        <v>17/06/2016</v>
      </c>
      <c r="C42" s="39" t="str">
        <f>"16"</f>
        <v>16</v>
      </c>
      <c r="D42" s="39"/>
      <c r="E42" s="42" t="str">
        <f>"100,09133"</f>
        <v>100,09133</v>
      </c>
      <c r="F42" s="39"/>
      <c r="G42" s="43" t="str">
        <f>" 0,99790"</f>
        <v> 0,99790</v>
      </c>
    </row>
    <row r="43" spans="2:7" ht="15">
      <c r="B43" s="39" t="str">
        <f>"18/06/2016"</f>
        <v>18/06/2016</v>
      </c>
      <c r="C43" s="39" t="str">
        <f>"17"</f>
        <v>17</v>
      </c>
      <c r="D43" s="39"/>
      <c r="E43" s="42" t="str">
        <f>"100,09267"</f>
        <v>100,09267</v>
      </c>
      <c r="F43" s="39"/>
      <c r="G43" s="43" t="str">
        <f>" 0,99791"</f>
        <v> 0,99791</v>
      </c>
    </row>
    <row r="44" spans="2:7" ht="15">
      <c r="B44" s="39" t="str">
        <f>"19/06/2016"</f>
        <v>19/06/2016</v>
      </c>
      <c r="C44" s="39" t="str">
        <f>"18"</f>
        <v>18</v>
      </c>
      <c r="D44" s="39"/>
      <c r="E44" s="42" t="str">
        <f>"100,09400"</f>
        <v>100,09400</v>
      </c>
      <c r="F44" s="39"/>
      <c r="G44" s="43" t="str">
        <f>" 0,99793"</f>
        <v> 0,99793</v>
      </c>
    </row>
    <row r="45" spans="2:7" ht="15">
      <c r="B45" s="39" t="str">
        <f>"20/06/2016"</f>
        <v>20/06/2016</v>
      </c>
      <c r="C45" s="39" t="str">
        <f>"19"</f>
        <v>19</v>
      </c>
      <c r="D45" s="39"/>
      <c r="E45" s="42" t="str">
        <f>"100,09533"</f>
        <v>100,09533</v>
      </c>
      <c r="F45" s="39"/>
      <c r="G45" s="43" t="str">
        <f>" 0,99794"</f>
        <v> 0,99794</v>
      </c>
    </row>
    <row r="46" spans="2:7" ht="15">
      <c r="B46" s="39" t="str">
        <f>"21/06/2016"</f>
        <v>21/06/2016</v>
      </c>
      <c r="C46" s="39" t="str">
        <f>"20"</f>
        <v>20</v>
      </c>
      <c r="D46" s="39"/>
      <c r="E46" s="42" t="str">
        <f>"100,09667"</f>
        <v>100,09667</v>
      </c>
      <c r="F46" s="39"/>
      <c r="G46" s="43" t="str">
        <f>" 0,99795"</f>
        <v> 0,99795</v>
      </c>
    </row>
    <row r="47" spans="2:7" ht="15">
      <c r="B47" s="39" t="str">
        <f>"22/06/2016"</f>
        <v>22/06/2016</v>
      </c>
      <c r="C47" s="39" t="str">
        <f>"21"</f>
        <v>21</v>
      </c>
      <c r="D47" s="39"/>
      <c r="E47" s="42" t="str">
        <f>"100,09800"</f>
        <v>100,09800</v>
      </c>
      <c r="F47" s="39"/>
      <c r="G47" s="43" t="str">
        <f>" 0,99797"</f>
        <v> 0,99797</v>
      </c>
    </row>
    <row r="48" spans="2:7" ht="15">
      <c r="B48" s="39" t="str">
        <f>"23/06/2016"</f>
        <v>23/06/2016</v>
      </c>
      <c r="C48" s="39" t="str">
        <f>"22"</f>
        <v>22</v>
      </c>
      <c r="D48" s="39"/>
      <c r="E48" s="42" t="str">
        <f>"100,09933"</f>
        <v>100,09933</v>
      </c>
      <c r="F48" s="39"/>
      <c r="G48" s="43" t="str">
        <f>" 0,99798"</f>
        <v> 0,99798</v>
      </c>
    </row>
    <row r="49" spans="2:7" ht="15">
      <c r="B49" s="39" t="str">
        <f>"24/06/2016"</f>
        <v>24/06/2016</v>
      </c>
      <c r="C49" s="39" t="str">
        <f>"23"</f>
        <v>23</v>
      </c>
      <c r="D49" s="39"/>
      <c r="E49" s="42" t="str">
        <f>"100,10067"</f>
        <v>100,10067</v>
      </c>
      <c r="F49" s="39"/>
      <c r="G49" s="43" t="str">
        <f>" 0,99799"</f>
        <v> 0,99799</v>
      </c>
    </row>
    <row r="50" spans="2:7" ht="15">
      <c r="B50" s="39" t="str">
        <f>"25/06/2016"</f>
        <v>25/06/2016</v>
      </c>
      <c r="C50" s="39" t="str">
        <f>"24"</f>
        <v>24</v>
      </c>
      <c r="D50" s="39"/>
      <c r="E50" s="42" t="str">
        <f>"100,10200"</f>
        <v>100,10200</v>
      </c>
      <c r="F50" s="39"/>
      <c r="G50" s="43" t="str">
        <f>" 0,99801"</f>
        <v> 0,99801</v>
      </c>
    </row>
    <row r="51" spans="2:7" ht="15">
      <c r="B51" s="39" t="str">
        <f>"26/06/2016"</f>
        <v>26/06/2016</v>
      </c>
      <c r="C51" s="39" t="str">
        <f>"25"</f>
        <v>25</v>
      </c>
      <c r="D51" s="39"/>
      <c r="E51" s="42" t="str">
        <f>"100,10333"</f>
        <v>100,10333</v>
      </c>
      <c r="F51" s="39"/>
      <c r="G51" s="43" t="str">
        <f>" 0,99802"</f>
        <v> 0,99802</v>
      </c>
    </row>
    <row r="52" spans="2:7" ht="15">
      <c r="B52" s="39" t="str">
        <f>"27/06/2016"</f>
        <v>27/06/2016</v>
      </c>
      <c r="C52" s="39" t="str">
        <f>"26"</f>
        <v>26</v>
      </c>
      <c r="D52" s="39"/>
      <c r="E52" s="42" t="str">
        <f>"100,10467"</f>
        <v>100,10467</v>
      </c>
      <c r="F52" s="39"/>
      <c r="G52" s="43" t="str">
        <f>" 0,99803"</f>
        <v> 0,99803</v>
      </c>
    </row>
    <row r="53" spans="2:7" ht="15">
      <c r="B53" s="39" t="str">
        <f>"28/06/2016"</f>
        <v>28/06/2016</v>
      </c>
      <c r="C53" s="39" t="str">
        <f>"27"</f>
        <v>27</v>
      </c>
      <c r="D53" s="39"/>
      <c r="E53" s="42" t="str">
        <f>"100,10600"</f>
        <v>100,10600</v>
      </c>
      <c r="F53" s="39"/>
      <c r="G53" s="43" t="str">
        <f>" 0,99805"</f>
        <v> 0,99805</v>
      </c>
    </row>
    <row r="54" spans="2:7" ht="15">
      <c r="B54" s="39" t="str">
        <f>"29/06/2016"</f>
        <v>29/06/2016</v>
      </c>
      <c r="C54" s="39" t="str">
        <f>"28"</f>
        <v>28</v>
      </c>
      <c r="D54" s="39"/>
      <c r="E54" s="42" t="str">
        <f>"100,10733"</f>
        <v>100,10733</v>
      </c>
      <c r="F54" s="39"/>
      <c r="G54" s="43" t="str">
        <f>" 0,99806"</f>
        <v> 0,99806</v>
      </c>
    </row>
    <row r="55" spans="2:7" ht="15">
      <c r="B55" s="38" t="str">
        <f>"30/06/2016"</f>
        <v>30/06/2016</v>
      </c>
      <c r="C55" s="38" t="str">
        <f>"29"</f>
        <v>29</v>
      </c>
      <c r="D55" s="38"/>
      <c r="E55" s="41" t="str">
        <f>"100,10867"</f>
        <v>100,10867</v>
      </c>
      <c r="F55" s="38"/>
      <c r="G55" s="40" t="str">
        <f>" 0,99807"</f>
        <v> 0,99807</v>
      </c>
    </row>
    <row r="58" spans="1:2" ht="23.25">
      <c r="A58" s="44">
        <v>42508</v>
      </c>
      <c r="B58" s="45" t="s">
        <v>21</v>
      </c>
    </row>
    <row r="60" spans="1:2" ht="23.25">
      <c r="A60" s="44">
        <v>42508</v>
      </c>
      <c r="B60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2016-05-18T10:19:31Z</cp:lastPrinted>
  <dcterms:created xsi:type="dcterms:W3CDTF">2016-05-18T10:17:14Z</dcterms:created>
  <dcterms:modified xsi:type="dcterms:W3CDTF">2016-05-18T10:19:54Z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1529731032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Giugno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