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80" windowWidth="19155" windowHeight="47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<sst xmlns="http://schemas.openxmlformats.org/spreadsheetml/2006/main" count="27" uniqueCount="24">
  <si>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IT0004735152 - BTP 15/03/2011-15/09/2026 TASSO      3,10% + INDICIZZATO                                                       </t>
  </si>
  <si>
    <t>Calcolo del Coefficiente di Indicizzazione relativo al mese di SETTEMBRE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</si>
  <si>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</si>
  <si>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</si>
  <si>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</si>
  <si>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</si>
  <si>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</si>
  <si>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</si>
  <si>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</si>
  <si>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</si>
  <si>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</si>
  <si>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</si>
  <si>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</si>
  <si>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>SETTEMBRE</t>
  </si>
  <si>
    <r>
      <t>IE</t>
    </r>
    <r>
      <rPr>
        <sz val="10"/>
        <rFont val="Arial"/>
        <family val="2"/>
      </rPr>
      <t xml:space="preserve"> m - 3</t>
    </r>
  </si>
  <si>
    <t xml:space="preserve"> INDICE DEFINITIVO LUGLIO 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</si>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</sst>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"15/03/11"</f>
        <v>15/03/11</v>
      </c>
      <c r="B12" s="14" t="str">
        <f>"110,93"</f>
        <v>110,93</v>
      </c>
      <c r="C12" s="14" t="str">
        <f>"110,11"</f>
        <v>110,11</v>
      </c>
      <c r="D12" s="14" t="str">
        <f>"14"</f>
        <v>14</v>
      </c>
      <c r="E12" s="14" t="str">
        <f>"31"</f>
        <v>31</v>
      </c>
      <c r="F12" s="14"/>
      <c r="G12" s="13" t="str">
        <f>"110,55968"</f>
        <v>110,55968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"117,57"</f>
        <v>117,57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"116,78"</f>
        <v>116,78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"01/09/2014"</f>
        <v>01/09/2014</v>
      </c>
      <c r="C26" s="39" t="str">
        <f>"0"</f>
        <v>0</v>
      </c>
      <c r="D26" s="39"/>
      <c r="E26" s="42" t="str">
        <f>"117,57000"</f>
        <v>117,57000</v>
      </c>
      <c r="F26" s="39"/>
      <c r="G26" s="43" t="str">
        <f>" 1,06341"</f>
        <v> 1,06341</v>
      </c>
    </row>
    <row r="27" spans="2:7" ht="15">
      <c r="B27" s="39" t="str">
        <f>"02/09/2014"</f>
        <v>02/09/2014</v>
      </c>
      <c r="C27" s="39" t="str">
        <f>"1"</f>
        <v>1</v>
      </c>
      <c r="D27" s="39"/>
      <c r="E27" s="42" t="str">
        <f>"117,54367"</f>
        <v>117,54367</v>
      </c>
      <c r="F27" s="39"/>
      <c r="G27" s="43" t="str">
        <f>" 1,06317"</f>
        <v> 1,06317</v>
      </c>
    </row>
    <row r="28" spans="2:7" ht="15">
      <c r="B28" s="39" t="str">
        <f>"03/09/2014"</f>
        <v>03/09/2014</v>
      </c>
      <c r="C28" s="39" t="str">
        <f>"2"</f>
        <v>2</v>
      </c>
      <c r="D28" s="39"/>
      <c r="E28" s="42" t="str">
        <f>"117,51733"</f>
        <v>117,51733</v>
      </c>
      <c r="F28" s="39"/>
      <c r="G28" s="43" t="str">
        <f>" 1,06293"</f>
        <v> 1,06293</v>
      </c>
    </row>
    <row r="29" spans="2:7" ht="15">
      <c r="B29" s="39" t="str">
        <f>"04/09/2014"</f>
        <v>04/09/2014</v>
      </c>
      <c r="C29" s="39" t="str">
        <f>"3"</f>
        <v>3</v>
      </c>
      <c r="D29" s="39"/>
      <c r="E29" s="42" t="str">
        <f>"117,49100"</f>
        <v>117,49100</v>
      </c>
      <c r="F29" s="39"/>
      <c r="G29" s="43" t="str">
        <f>" 1,06269"</f>
        <v> 1,06269</v>
      </c>
    </row>
    <row r="30" spans="2:7" ht="15">
      <c r="B30" s="39" t="str">
        <f>"05/09/2014"</f>
        <v>05/09/2014</v>
      </c>
      <c r="C30" s="39" t="str">
        <f>"4"</f>
        <v>4</v>
      </c>
      <c r="D30" s="39"/>
      <c r="E30" s="42" t="str">
        <f>"117,46467"</f>
        <v>117,46467</v>
      </c>
      <c r="F30" s="39"/>
      <c r="G30" s="43" t="str">
        <f>" 1,06245"</f>
        <v> 1,06245</v>
      </c>
    </row>
    <row r="31" spans="2:7" ht="15">
      <c r="B31" s="39" t="str">
        <f>"06/09/2014"</f>
        <v>06/09/2014</v>
      </c>
      <c r="C31" s="39" t="str">
        <f>"5"</f>
        <v>5</v>
      </c>
      <c r="D31" s="39"/>
      <c r="E31" s="42" t="str">
        <f>"117,43833"</f>
        <v>117,43833</v>
      </c>
      <c r="F31" s="39"/>
      <c r="G31" s="43" t="str">
        <f>" 1,06222"</f>
        <v> 1,06222</v>
      </c>
    </row>
    <row r="32" spans="2:7" ht="15">
      <c r="B32" s="39" t="str">
        <f>"07/09/2014"</f>
        <v>07/09/2014</v>
      </c>
      <c r="C32" s="39" t="str">
        <f>"6"</f>
        <v>6</v>
      </c>
      <c r="D32" s="39"/>
      <c r="E32" s="42" t="str">
        <f>"117,41200"</f>
        <v>117,41200</v>
      </c>
      <c r="F32" s="39"/>
      <c r="G32" s="43" t="str">
        <f>" 1,06198"</f>
        <v> 1,06198</v>
      </c>
    </row>
    <row r="33" spans="2:7" ht="15">
      <c r="B33" s="39" t="str">
        <f>"08/09/2014"</f>
        <v>08/09/2014</v>
      </c>
      <c r="C33" s="39" t="str">
        <f>"7"</f>
        <v>7</v>
      </c>
      <c r="D33" s="39"/>
      <c r="E33" s="42" t="str">
        <f>"117,38567"</f>
        <v>117,38567</v>
      </c>
      <c r="F33" s="39"/>
      <c r="G33" s="43" t="str">
        <f>" 1,06174"</f>
        <v> 1,06174</v>
      </c>
    </row>
    <row r="34" spans="2:7" ht="15">
      <c r="B34" s="39" t="str">
        <f>"09/09/2014"</f>
        <v>09/09/2014</v>
      </c>
      <c r="C34" s="39" t="str">
        <f>"8"</f>
        <v>8</v>
      </c>
      <c r="D34" s="39"/>
      <c r="E34" s="42" t="str">
        <f>"117,35933"</f>
        <v>117,35933</v>
      </c>
      <c r="F34" s="39"/>
      <c r="G34" s="43" t="str">
        <f>" 1,06150"</f>
        <v> 1,06150</v>
      </c>
    </row>
    <row r="35" spans="2:7" ht="15">
      <c r="B35" s="39" t="str">
        <f>"10/09/2014"</f>
        <v>10/09/2014</v>
      </c>
      <c r="C35" s="39" t="str">
        <f>"9"</f>
        <v>9</v>
      </c>
      <c r="D35" s="39"/>
      <c r="E35" s="42" t="str">
        <f>"117,33300"</f>
        <v>117,33300</v>
      </c>
      <c r="F35" s="39"/>
      <c r="G35" s="43" t="str">
        <f>" 1,06126"</f>
        <v> 1,06126</v>
      </c>
    </row>
    <row r="36" spans="2:7" ht="15">
      <c r="B36" s="39" t="str">
        <f>"11/09/2014"</f>
        <v>11/09/2014</v>
      </c>
      <c r="C36" s="39" t="str">
        <f>"10"</f>
        <v>10</v>
      </c>
      <c r="D36" s="39"/>
      <c r="E36" s="42" t="str">
        <f>"117,30667"</f>
        <v>117,30667</v>
      </c>
      <c r="F36" s="39"/>
      <c r="G36" s="43" t="str">
        <f>" 1,06103"</f>
        <v> 1,06103</v>
      </c>
    </row>
    <row r="37" spans="2:7" ht="15">
      <c r="B37" s="39" t="str">
        <f>"12/09/2014"</f>
        <v>12/09/2014</v>
      </c>
      <c r="C37" s="39" t="str">
        <f>"11"</f>
        <v>11</v>
      </c>
      <c r="D37" s="39"/>
      <c r="E37" s="42" t="str">
        <f>"117,28033"</f>
        <v>117,28033</v>
      </c>
      <c r="F37" s="39"/>
      <c r="G37" s="43" t="str">
        <f>" 1,06079"</f>
        <v> 1,06079</v>
      </c>
    </row>
    <row r="38" spans="2:7" ht="15">
      <c r="B38" s="39" t="str">
        <f>"13/09/2014"</f>
        <v>13/09/2014</v>
      </c>
      <c r="C38" s="39" t="str">
        <f>"12"</f>
        <v>12</v>
      </c>
      <c r="D38" s="39"/>
      <c r="E38" s="42" t="str">
        <f>"117,25400"</f>
        <v>117,25400</v>
      </c>
      <c r="F38" s="39"/>
      <c r="G38" s="43" t="str">
        <f>" 1,06055"</f>
        <v> 1,06055</v>
      </c>
    </row>
    <row r="39" spans="2:7" ht="15">
      <c r="B39" s="39" t="str">
        <f>"14/09/2014"</f>
        <v>14/09/2014</v>
      </c>
      <c r="C39" s="39" t="str">
        <f>"13"</f>
        <v>13</v>
      </c>
      <c r="D39" s="39"/>
      <c r="E39" s="42" t="str">
        <f>"117,22767"</f>
        <v>117,22767</v>
      </c>
      <c r="F39" s="39"/>
      <c r="G39" s="43" t="str">
        <f>" 1,06031"</f>
        <v> 1,06031</v>
      </c>
    </row>
    <row r="40" spans="2:7" ht="15">
      <c r="B40" s="39" t="str">
        <f>"15/09/2014"</f>
        <v>15/09/2014</v>
      </c>
      <c r="C40" s="39" t="str">
        <f>"14"</f>
        <v>14</v>
      </c>
      <c r="D40" s="39"/>
      <c r="E40" s="42" t="str">
        <f>"117,20133"</f>
        <v>117,20133</v>
      </c>
      <c r="F40" s="39"/>
      <c r="G40" s="43" t="str">
        <f>" 1,06007"</f>
        <v> 1,06007</v>
      </c>
    </row>
    <row r="41" spans="2:7" ht="15">
      <c r="B41" s="39" t="str">
        <f>"16/09/2014"</f>
        <v>16/09/2014</v>
      </c>
      <c r="C41" s="39" t="str">
        <f>"15"</f>
        <v>15</v>
      </c>
      <c r="D41" s="39"/>
      <c r="E41" s="42" t="str">
        <f>"117,17500"</f>
        <v>117,17500</v>
      </c>
      <c r="F41" s="39"/>
      <c r="G41" s="43" t="str">
        <f>" 1,05983"</f>
        <v> 1,05983</v>
      </c>
    </row>
    <row r="42" spans="2:7" ht="15">
      <c r="B42" s="39" t="str">
        <f>"17/09/2014"</f>
        <v>17/09/2014</v>
      </c>
      <c r="C42" s="39" t="str">
        <f>"16"</f>
        <v>16</v>
      </c>
      <c r="D42" s="39"/>
      <c r="E42" s="42" t="str">
        <f>"117,14867"</f>
        <v>117,14867</v>
      </c>
      <c r="F42" s="39"/>
      <c r="G42" s="43" t="str">
        <f>" 1,05960"</f>
        <v> 1,05960</v>
      </c>
    </row>
    <row r="43" spans="2:7" ht="15">
      <c r="B43" s="39" t="str">
        <f>"18/09/2014"</f>
        <v>18/09/2014</v>
      </c>
      <c r="C43" s="39" t="str">
        <f>"17"</f>
        <v>17</v>
      </c>
      <c r="D43" s="39"/>
      <c r="E43" s="42" t="str">
        <f>"117,12233"</f>
        <v>117,12233</v>
      </c>
      <c r="F43" s="39"/>
      <c r="G43" s="43" t="str">
        <f>" 1,05936"</f>
        <v> 1,05936</v>
      </c>
    </row>
    <row r="44" spans="2:7" ht="15">
      <c r="B44" s="39" t="str">
        <f>"19/09/2014"</f>
        <v>19/09/2014</v>
      </c>
      <c r="C44" s="39" t="str">
        <f>"18"</f>
        <v>18</v>
      </c>
      <c r="D44" s="39"/>
      <c r="E44" s="42" t="str">
        <f>"117,09600"</f>
        <v>117,09600</v>
      </c>
      <c r="F44" s="39"/>
      <c r="G44" s="43" t="str">
        <f>" 1,05912"</f>
        <v> 1,05912</v>
      </c>
    </row>
    <row r="45" spans="2:7" ht="15">
      <c r="B45" s="39" t="str">
        <f>"20/09/2014"</f>
        <v>20/09/2014</v>
      </c>
      <c r="C45" s="39" t="str">
        <f>"19"</f>
        <v>19</v>
      </c>
      <c r="D45" s="39"/>
      <c r="E45" s="42" t="str">
        <f>"117,06967"</f>
        <v>117,06967</v>
      </c>
      <c r="F45" s="39"/>
      <c r="G45" s="43" t="str">
        <f>" 1,05888"</f>
        <v> 1,05888</v>
      </c>
    </row>
    <row r="46" spans="2:7" ht="15">
      <c r="B46" s="39" t="str">
        <f>"21/09/2014"</f>
        <v>21/09/2014</v>
      </c>
      <c r="C46" s="39" t="str">
        <f>"20"</f>
        <v>20</v>
      </c>
      <c r="D46" s="39"/>
      <c r="E46" s="42" t="str">
        <f>"117,04333"</f>
        <v>117,04333</v>
      </c>
      <c r="F46" s="39"/>
      <c r="G46" s="43" t="str">
        <f>" 1,05864"</f>
        <v> 1,05864</v>
      </c>
    </row>
    <row r="47" spans="2:7" ht="15">
      <c r="B47" s="39" t="str">
        <f>"22/09/2014"</f>
        <v>22/09/2014</v>
      </c>
      <c r="C47" s="39" t="str">
        <f>"21"</f>
        <v>21</v>
      </c>
      <c r="D47" s="39"/>
      <c r="E47" s="42" t="str">
        <f>"117,01700"</f>
        <v>117,01700</v>
      </c>
      <c r="F47" s="39"/>
      <c r="G47" s="43" t="str">
        <f>" 1,05841"</f>
        <v> 1,05841</v>
      </c>
    </row>
    <row r="48" spans="2:7" ht="15">
      <c r="B48" s="39" t="str">
        <f>"23/09/2014"</f>
        <v>23/09/2014</v>
      </c>
      <c r="C48" s="39" t="str">
        <f>"22"</f>
        <v>22</v>
      </c>
      <c r="D48" s="39"/>
      <c r="E48" s="42" t="str">
        <f>"116,99067"</f>
        <v>116,99067</v>
      </c>
      <c r="F48" s="39"/>
      <c r="G48" s="43" t="str">
        <f>" 1,05817"</f>
        <v> 1,05817</v>
      </c>
    </row>
    <row r="49" spans="2:7" ht="15">
      <c r="B49" s="39" t="str">
        <f>"24/09/2014"</f>
        <v>24/09/2014</v>
      </c>
      <c r="C49" s="39" t="str">
        <f>"23"</f>
        <v>23</v>
      </c>
      <c r="D49" s="39"/>
      <c r="E49" s="42" t="str">
        <f>"116,96433"</f>
        <v>116,96433</v>
      </c>
      <c r="F49" s="39"/>
      <c r="G49" s="43" t="str">
        <f>" 1,05793"</f>
        <v> 1,05793</v>
      </c>
    </row>
    <row r="50" spans="2:7" ht="15">
      <c r="B50" s="39" t="str">
        <f>"25/09/2014"</f>
        <v>25/09/2014</v>
      </c>
      <c r="C50" s="39" t="str">
        <f>"24"</f>
        <v>24</v>
      </c>
      <c r="D50" s="39"/>
      <c r="E50" s="42" t="str">
        <f>"116,93800"</f>
        <v>116,93800</v>
      </c>
      <c r="F50" s="39"/>
      <c r="G50" s="43" t="str">
        <f>" 1,05769"</f>
        <v> 1,05769</v>
      </c>
    </row>
    <row r="51" spans="2:7" ht="15">
      <c r="B51" s="39" t="str">
        <f>"26/09/2014"</f>
        <v>26/09/2014</v>
      </c>
      <c r="C51" s="39" t="str">
        <f>"25"</f>
        <v>25</v>
      </c>
      <c r="D51" s="39"/>
      <c r="E51" s="42" t="str">
        <f>"116,91167"</f>
        <v>116,91167</v>
      </c>
      <c r="F51" s="39"/>
      <c r="G51" s="43" t="str">
        <f>" 1,05745"</f>
        <v> 1,05745</v>
      </c>
    </row>
    <row r="52" spans="2:7" ht="15">
      <c r="B52" s="39" t="str">
        <f>"27/09/2014"</f>
        <v>27/09/2014</v>
      </c>
      <c r="C52" s="39" t="str">
        <f>"26"</f>
        <v>26</v>
      </c>
      <c r="D52" s="39"/>
      <c r="E52" s="42" t="str">
        <f>"116,88533"</f>
        <v>116,88533</v>
      </c>
      <c r="F52" s="39"/>
      <c r="G52" s="43" t="str">
        <f>" 1,05721"</f>
        <v> 1,05721</v>
      </c>
    </row>
    <row r="53" spans="2:7" ht="15">
      <c r="B53" s="39" t="str">
        <f>"28/09/2014"</f>
        <v>28/09/2014</v>
      </c>
      <c r="C53" s="39" t="str">
        <f>"27"</f>
        <v>27</v>
      </c>
      <c r="D53" s="39"/>
      <c r="E53" s="42" t="str">
        <f>"116,85900"</f>
        <v>116,85900</v>
      </c>
      <c r="F53" s="39"/>
      <c r="G53" s="43" t="str">
        <f>" 1,05698"</f>
        <v> 1,05698</v>
      </c>
    </row>
    <row r="54" spans="2:7" ht="15">
      <c r="B54" s="39" t="str">
        <f>"29/09/2014"</f>
        <v>29/09/2014</v>
      </c>
      <c r="C54" s="39" t="str">
        <f>"28"</f>
        <v>28</v>
      </c>
      <c r="D54" s="39"/>
      <c r="E54" s="42" t="str">
        <f>"116,83267"</f>
        <v>116,83267</v>
      </c>
      <c r="F54" s="39"/>
      <c r="G54" s="43" t="str">
        <f>" 1,05674"</f>
        <v> 1,05674</v>
      </c>
    </row>
    <row r="55" spans="2:7" ht="15">
      <c r="B55" s="38" t="str">
        <f>"30/09/2014"</f>
        <v>30/09/2014</v>
      </c>
      <c r="C55" s="38" t="str">
        <f>"29"</f>
        <v>29</v>
      </c>
      <c r="D55" s="38"/>
      <c r="E55" s="41" t="str">
        <f>"116,80633"</f>
        <v>116,80633</v>
      </c>
      <c r="F55" s="38"/>
      <c r="G55" s="40" t="str">
        <f>" 1,05650"</f>
        <v> 1,05650</v>
      </c>
    </row>
    <row r="58" spans="1:2" ht="23.25">
      <c r="A58" s="44">
        <v>41865</v>
      </c>
      <c r="B58" s="45" t="s">
        <v>22</v>
      </c>
    </row>
    <row r="60" spans="1:2" ht="23.25">
      <c r="A60" s="44">
        <v>41865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2014-08-14T09:19:35Z</cp:lastPrinted>
  <dcterms:created xsi:type="dcterms:W3CDTF">2014-08-14T09:10:36Z</dcterms:created>
  <dcterms:modified xsi:type="dcterms:W3CDTF">2014-08-14T09:19:39Z</dcterms:modified>
  <cp:category/>
  <cp:version/>
  <cp:contentType/>
  <cp:contentStatus/>
</cp:coreProperties>
</file>