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210" windowWidth="20355" windowHeight="74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<sst xmlns="http://schemas.openxmlformats.org/spreadsheetml/2006/main" count="27" uniqueCount="24">
  <si>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IT0004604671 - BTP 15/03/2010 - 15/09/2021 2.10%    INDICIZZATO                                                               </t>
  </si>
  <si>
    <t>Calcolo del Coefficiente di Indicizzazione relativo al mese di NOVEMBRE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</si>
  <si>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</si>
  <si>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</si>
  <si>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</si>
  <si>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</si>
  <si>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</si>
  <si>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</si>
  <si>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</si>
  <si>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</si>
  <si>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</si>
  <si>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</si>
  <si>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</si>
  <si>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NOVEMBRE </t>
  </si>
  <si>
    <r>
      <t>IE</t>
    </r>
    <r>
      <rPr>
        <sz val="10"/>
        <rFont val="Arial"/>
        <family val="2"/>
      </rPr>
      <t xml:space="preserve"> m - 3</t>
    </r>
  </si>
  <si>
    <t xml:space="preserve"> INDICE DEFINITIVO SETTEMBRE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</si>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</sst>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"15/03/10"</f>
        <v>15/03/10</v>
      </c>
      <c r="B12" s="14" t="str">
        <f>"108,61"</f>
        <v>108,61</v>
      </c>
      <c r="C12" s="14" t="str">
        <f>"107,75"</f>
        <v>107,75</v>
      </c>
      <c r="D12" s="14" t="str">
        <f>"14"</f>
        <v>14</v>
      </c>
      <c r="E12" s="14" t="str">
        <f>"31"</f>
        <v>31</v>
      </c>
      <c r="F12" s="14"/>
      <c r="G12" s="13" t="str">
        <f>"108,22161"</f>
        <v>108,22161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92,47911"</f>
        <v> 92,47911</v>
      </c>
    </row>
    <row r="18" spans="1:7" ht="16.5" thickBot="1" thickTop="1">
      <c r="A18" s="22" t="s">
        <v>13</v>
      </c>
      <c r="B18" s="5" t="s">
        <v>14</v>
      </c>
      <c r="C18" s="24" t="str">
        <f>"100,14"</f>
        <v>100,14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"100,54"</f>
        <v>100,54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"01/11/2016"</f>
        <v>01/11/2016</v>
      </c>
      <c r="C26" s="39" t="str">
        <f>"0"</f>
        <v>0</v>
      </c>
      <c r="D26" s="39"/>
      <c r="E26" s="42" t="str">
        <f>"100,14000"</f>
        <v>100,14000</v>
      </c>
      <c r="F26" s="39"/>
      <c r="G26" s="43" t="str">
        <f>" 1,08284"</f>
        <v> 1,08284</v>
      </c>
    </row>
    <row r="27" spans="2:7" ht="15">
      <c r="B27" s="39" t="str">
        <f>"02/11/2016"</f>
        <v>02/11/2016</v>
      </c>
      <c r="C27" s="39" t="str">
        <f>"1"</f>
        <v>1</v>
      </c>
      <c r="D27" s="39"/>
      <c r="E27" s="42" t="str">
        <f>"100,15333"</f>
        <v>100,15333</v>
      </c>
      <c r="F27" s="39"/>
      <c r="G27" s="43" t="str">
        <f>" 1,08298"</f>
        <v> 1,08298</v>
      </c>
    </row>
    <row r="28" spans="2:7" ht="15">
      <c r="B28" s="39" t="str">
        <f>"03/11/2016"</f>
        <v>03/11/2016</v>
      </c>
      <c r="C28" s="39" t="str">
        <f>"2"</f>
        <v>2</v>
      </c>
      <c r="D28" s="39"/>
      <c r="E28" s="42" t="str">
        <f>"100,16667"</f>
        <v>100,16667</v>
      </c>
      <c r="F28" s="39"/>
      <c r="G28" s="43" t="str">
        <f>" 1,08313"</f>
        <v> 1,08313</v>
      </c>
    </row>
    <row r="29" spans="2:7" ht="15">
      <c r="B29" s="39" t="str">
        <f>"04/11/2016"</f>
        <v>04/11/2016</v>
      </c>
      <c r="C29" s="39" t="str">
        <f>"3"</f>
        <v>3</v>
      </c>
      <c r="D29" s="39"/>
      <c r="E29" s="42" t="str">
        <f>"100,18000"</f>
        <v>100,18000</v>
      </c>
      <c r="F29" s="39"/>
      <c r="G29" s="43" t="str">
        <f>" 1,08327"</f>
        <v> 1,08327</v>
      </c>
    </row>
    <row r="30" spans="2:7" ht="15">
      <c r="B30" s="39" t="str">
        <f>"05/11/2016"</f>
        <v>05/11/2016</v>
      </c>
      <c r="C30" s="39" t="str">
        <f>"4"</f>
        <v>4</v>
      </c>
      <c r="D30" s="39"/>
      <c r="E30" s="42" t="str">
        <f>"100,19333"</f>
        <v>100,19333</v>
      </c>
      <c r="F30" s="39"/>
      <c r="G30" s="43" t="str">
        <f>" 1,08342"</f>
        <v> 1,08342</v>
      </c>
    </row>
    <row r="31" spans="2:7" ht="15">
      <c r="B31" s="39" t="str">
        <f>"06/11/2016"</f>
        <v>06/11/2016</v>
      </c>
      <c r="C31" s="39" t="str">
        <f>"5"</f>
        <v>5</v>
      </c>
      <c r="D31" s="39"/>
      <c r="E31" s="42" t="str">
        <f>"100,20667"</f>
        <v>100,20667</v>
      </c>
      <c r="F31" s="39"/>
      <c r="G31" s="43" t="str">
        <f>" 1,08356"</f>
        <v> 1,08356</v>
      </c>
    </row>
    <row r="32" spans="2:7" ht="15">
      <c r="B32" s="39" t="str">
        <f>"07/11/2016"</f>
        <v>07/11/2016</v>
      </c>
      <c r="C32" s="39" t="str">
        <f>"6"</f>
        <v>6</v>
      </c>
      <c r="D32" s="39"/>
      <c r="E32" s="42" t="str">
        <f>"100,22000"</f>
        <v>100,22000</v>
      </c>
      <c r="F32" s="39"/>
      <c r="G32" s="43" t="str">
        <f>" 1,08370"</f>
        <v> 1,08370</v>
      </c>
    </row>
    <row r="33" spans="2:7" ht="15">
      <c r="B33" s="39" t="str">
        <f>"08/11/2016"</f>
        <v>08/11/2016</v>
      </c>
      <c r="C33" s="39" t="str">
        <f>"7"</f>
        <v>7</v>
      </c>
      <c r="D33" s="39"/>
      <c r="E33" s="42" t="str">
        <f>"100,23333"</f>
        <v>100,23333</v>
      </c>
      <c r="F33" s="39"/>
      <c r="G33" s="43" t="str">
        <f>" 1,08385"</f>
        <v> 1,08385</v>
      </c>
    </row>
    <row r="34" spans="2:7" ht="15">
      <c r="B34" s="39" t="str">
        <f>"09/11/2016"</f>
        <v>09/11/2016</v>
      </c>
      <c r="C34" s="39" t="str">
        <f>"8"</f>
        <v>8</v>
      </c>
      <c r="D34" s="39"/>
      <c r="E34" s="42" t="str">
        <f>"100,24667"</f>
        <v>100,24667</v>
      </c>
      <c r="F34" s="39"/>
      <c r="G34" s="43" t="str">
        <f>" 1,08399"</f>
        <v> 1,08399</v>
      </c>
    </row>
    <row r="35" spans="2:7" ht="15">
      <c r="B35" s="39" t="str">
        <f>"10/11/2016"</f>
        <v>10/11/2016</v>
      </c>
      <c r="C35" s="39" t="str">
        <f>"9"</f>
        <v>9</v>
      </c>
      <c r="D35" s="39"/>
      <c r="E35" s="42" t="str">
        <f>"100,26000"</f>
        <v>100,26000</v>
      </c>
      <c r="F35" s="39"/>
      <c r="G35" s="43" t="str">
        <f>" 1,08414"</f>
        <v> 1,08414</v>
      </c>
    </row>
    <row r="36" spans="2:7" ht="15">
      <c r="B36" s="39" t="str">
        <f>"11/11/2016"</f>
        <v>11/11/2016</v>
      </c>
      <c r="C36" s="39" t="str">
        <f>"10"</f>
        <v>10</v>
      </c>
      <c r="D36" s="39"/>
      <c r="E36" s="42" t="str">
        <f>"100,27333"</f>
        <v>100,27333</v>
      </c>
      <c r="F36" s="39"/>
      <c r="G36" s="43" t="str">
        <f>" 1,08428"</f>
        <v> 1,08428</v>
      </c>
    </row>
    <row r="37" spans="2:7" ht="15">
      <c r="B37" s="39" t="str">
        <f>"12/11/2016"</f>
        <v>12/11/2016</v>
      </c>
      <c r="C37" s="39" t="str">
        <f>"11"</f>
        <v>11</v>
      </c>
      <c r="D37" s="39"/>
      <c r="E37" s="42" t="str">
        <f>"100,28667"</f>
        <v>100,28667</v>
      </c>
      <c r="F37" s="39"/>
      <c r="G37" s="43" t="str">
        <f>" 1,08443"</f>
        <v> 1,08443</v>
      </c>
    </row>
    <row r="38" spans="2:7" ht="15">
      <c r="B38" s="39" t="str">
        <f>"13/11/2016"</f>
        <v>13/11/2016</v>
      </c>
      <c r="C38" s="39" t="str">
        <f>"12"</f>
        <v>12</v>
      </c>
      <c r="D38" s="39"/>
      <c r="E38" s="42" t="str">
        <f>"100,30000"</f>
        <v>100,30000</v>
      </c>
      <c r="F38" s="39"/>
      <c r="G38" s="43" t="str">
        <f>" 1,08457"</f>
        <v> 1,08457</v>
      </c>
    </row>
    <row r="39" spans="2:7" ht="15">
      <c r="B39" s="39" t="str">
        <f>"14/11/2016"</f>
        <v>14/11/2016</v>
      </c>
      <c r="C39" s="39" t="str">
        <f>"13"</f>
        <v>13</v>
      </c>
      <c r="D39" s="39"/>
      <c r="E39" s="42" t="str">
        <f>"100,31333"</f>
        <v>100,31333</v>
      </c>
      <c r="F39" s="39"/>
      <c r="G39" s="43" t="str">
        <f>" 1,08471"</f>
        <v> 1,08471</v>
      </c>
    </row>
    <row r="40" spans="2:7" ht="15">
      <c r="B40" s="39" t="str">
        <f>"15/11/2016"</f>
        <v>15/11/2016</v>
      </c>
      <c r="C40" s="39" t="str">
        <f>"14"</f>
        <v>14</v>
      </c>
      <c r="D40" s="39"/>
      <c r="E40" s="42" t="str">
        <f>"100,32667"</f>
        <v>100,32667</v>
      </c>
      <c r="F40" s="39"/>
      <c r="G40" s="43" t="str">
        <f>" 1,08486"</f>
        <v> 1,08486</v>
      </c>
    </row>
    <row r="41" spans="2:7" ht="15">
      <c r="B41" s="39" t="str">
        <f>"16/11/2016"</f>
        <v>16/11/2016</v>
      </c>
      <c r="C41" s="39" t="str">
        <f>"15"</f>
        <v>15</v>
      </c>
      <c r="D41" s="39"/>
      <c r="E41" s="42" t="str">
        <f>"100,34000"</f>
        <v>100,34000</v>
      </c>
      <c r="F41" s="39"/>
      <c r="G41" s="43" t="str">
        <f>" 1,08500"</f>
        <v> 1,08500</v>
      </c>
    </row>
    <row r="42" spans="2:7" ht="15">
      <c r="B42" s="39" t="str">
        <f>"17/11/2016"</f>
        <v>17/11/2016</v>
      </c>
      <c r="C42" s="39" t="str">
        <f>"16"</f>
        <v>16</v>
      </c>
      <c r="D42" s="39"/>
      <c r="E42" s="42" t="str">
        <f>"100,35333"</f>
        <v>100,35333</v>
      </c>
      <c r="F42" s="39"/>
      <c r="G42" s="43" t="str">
        <f>" 1,08515"</f>
        <v> 1,08515</v>
      </c>
    </row>
    <row r="43" spans="2:7" ht="15">
      <c r="B43" s="39" t="str">
        <f>"18/11/2016"</f>
        <v>18/11/2016</v>
      </c>
      <c r="C43" s="39" t="str">
        <f>"17"</f>
        <v>17</v>
      </c>
      <c r="D43" s="39"/>
      <c r="E43" s="42" t="str">
        <f>"100,36667"</f>
        <v>100,36667</v>
      </c>
      <c r="F43" s="39"/>
      <c r="G43" s="43" t="str">
        <f>" 1,08529"</f>
        <v> 1,08529</v>
      </c>
    </row>
    <row r="44" spans="2:7" ht="15">
      <c r="B44" s="39" t="str">
        <f>"19/11/2016"</f>
        <v>19/11/2016</v>
      </c>
      <c r="C44" s="39" t="str">
        <f>"18"</f>
        <v>18</v>
      </c>
      <c r="D44" s="39"/>
      <c r="E44" s="42" t="str">
        <f>"100,38000"</f>
        <v>100,38000</v>
      </c>
      <c r="F44" s="39"/>
      <c r="G44" s="43" t="str">
        <f>" 1,08543"</f>
        <v> 1,08543</v>
      </c>
    </row>
    <row r="45" spans="2:7" ht="15">
      <c r="B45" s="39" t="str">
        <f>"20/11/2016"</f>
        <v>20/11/2016</v>
      </c>
      <c r="C45" s="39" t="str">
        <f>"19"</f>
        <v>19</v>
      </c>
      <c r="D45" s="39"/>
      <c r="E45" s="42" t="str">
        <f>"100,39333"</f>
        <v>100,39333</v>
      </c>
      <c r="F45" s="39"/>
      <c r="G45" s="43" t="str">
        <f>" 1,08558"</f>
        <v> 1,08558</v>
      </c>
    </row>
    <row r="46" spans="2:7" ht="15">
      <c r="B46" s="39" t="str">
        <f>"21/11/2016"</f>
        <v>21/11/2016</v>
      </c>
      <c r="C46" s="39" t="str">
        <f>"20"</f>
        <v>20</v>
      </c>
      <c r="D46" s="39"/>
      <c r="E46" s="42" t="str">
        <f>"100,40667"</f>
        <v>100,40667</v>
      </c>
      <c r="F46" s="39"/>
      <c r="G46" s="43" t="str">
        <f>" 1,08572"</f>
        <v> 1,08572</v>
      </c>
    </row>
    <row r="47" spans="2:7" ht="15">
      <c r="B47" s="39" t="str">
        <f>"22/11/2016"</f>
        <v>22/11/2016</v>
      </c>
      <c r="C47" s="39" t="str">
        <f>"21"</f>
        <v>21</v>
      </c>
      <c r="D47" s="39"/>
      <c r="E47" s="42" t="str">
        <f>"100,42000"</f>
        <v>100,42000</v>
      </c>
      <c r="F47" s="39"/>
      <c r="G47" s="43" t="str">
        <f>" 1,08587"</f>
        <v> 1,08587</v>
      </c>
    </row>
    <row r="48" spans="2:7" ht="15">
      <c r="B48" s="39" t="str">
        <f>"23/11/2016"</f>
        <v>23/11/2016</v>
      </c>
      <c r="C48" s="39" t="str">
        <f>"22"</f>
        <v>22</v>
      </c>
      <c r="D48" s="39"/>
      <c r="E48" s="42" t="str">
        <f>"100,43333"</f>
        <v>100,43333</v>
      </c>
      <c r="F48" s="39"/>
      <c r="G48" s="43" t="str">
        <f>" 1,08601"</f>
        <v> 1,08601</v>
      </c>
    </row>
    <row r="49" spans="2:7" ht="15">
      <c r="B49" s="39" t="str">
        <f>"24/11/2016"</f>
        <v>24/11/2016</v>
      </c>
      <c r="C49" s="39" t="str">
        <f>"23"</f>
        <v>23</v>
      </c>
      <c r="D49" s="39"/>
      <c r="E49" s="42" t="str">
        <f>"100,44667"</f>
        <v>100,44667</v>
      </c>
      <c r="F49" s="39"/>
      <c r="G49" s="43" t="str">
        <f>" 1,08616"</f>
        <v> 1,08616</v>
      </c>
    </row>
    <row r="50" spans="2:7" ht="15">
      <c r="B50" s="39" t="str">
        <f>"25/11/2016"</f>
        <v>25/11/2016</v>
      </c>
      <c r="C50" s="39" t="str">
        <f>"24"</f>
        <v>24</v>
      </c>
      <c r="D50" s="39"/>
      <c r="E50" s="42" t="str">
        <f>"100,46000"</f>
        <v>100,46000</v>
      </c>
      <c r="F50" s="39"/>
      <c r="G50" s="43" t="str">
        <f>" 1,08630"</f>
        <v> 1,08630</v>
      </c>
    </row>
    <row r="51" spans="2:7" ht="15">
      <c r="B51" s="39" t="str">
        <f>"26/11/2016"</f>
        <v>26/11/2016</v>
      </c>
      <c r="C51" s="39" t="str">
        <f>"25"</f>
        <v>25</v>
      </c>
      <c r="D51" s="39"/>
      <c r="E51" s="42" t="str">
        <f>"100,47333"</f>
        <v>100,47333</v>
      </c>
      <c r="F51" s="39"/>
      <c r="G51" s="43" t="str">
        <f>" 1,08644"</f>
        <v> 1,08644</v>
      </c>
    </row>
    <row r="52" spans="2:7" ht="15">
      <c r="B52" s="39" t="str">
        <f>"27/11/2016"</f>
        <v>27/11/2016</v>
      </c>
      <c r="C52" s="39" t="str">
        <f>"26"</f>
        <v>26</v>
      </c>
      <c r="D52" s="39"/>
      <c r="E52" s="42" t="str">
        <f>"100,48667"</f>
        <v>100,48667</v>
      </c>
      <c r="F52" s="39"/>
      <c r="G52" s="43" t="str">
        <f>" 1,08659"</f>
        <v> 1,08659</v>
      </c>
    </row>
    <row r="53" spans="2:7" ht="15">
      <c r="B53" s="39" t="str">
        <f>"28/11/2016"</f>
        <v>28/11/2016</v>
      </c>
      <c r="C53" s="39" t="str">
        <f>"27"</f>
        <v>27</v>
      </c>
      <c r="D53" s="39"/>
      <c r="E53" s="42" t="str">
        <f>"100,50000"</f>
        <v>100,50000</v>
      </c>
      <c r="F53" s="39"/>
      <c r="G53" s="43" t="str">
        <f>" 1,08673"</f>
        <v> 1,08673</v>
      </c>
    </row>
    <row r="54" spans="2:7" ht="15">
      <c r="B54" s="39" t="str">
        <f>"29/11/2016"</f>
        <v>29/11/2016</v>
      </c>
      <c r="C54" s="39" t="str">
        <f>"28"</f>
        <v>28</v>
      </c>
      <c r="D54" s="39"/>
      <c r="E54" s="42" t="str">
        <f>"100,51333"</f>
        <v>100,51333</v>
      </c>
      <c r="F54" s="39"/>
      <c r="G54" s="43" t="str">
        <f>" 1,08688"</f>
        <v> 1,08688</v>
      </c>
    </row>
    <row r="55" spans="2:7" ht="15">
      <c r="B55" s="38" t="str">
        <f>"30/11/2016"</f>
        <v>30/11/2016</v>
      </c>
      <c r="C55" s="38" t="str">
        <f>"29"</f>
        <v>29</v>
      </c>
      <c r="D55" s="38"/>
      <c r="E55" s="41" t="str">
        <f>"100,52667"</f>
        <v>100,52667</v>
      </c>
      <c r="F55" s="38"/>
      <c r="G55" s="40" t="str">
        <f>" 1,08702"</f>
        <v> 1,08702</v>
      </c>
    </row>
    <row r="58" spans="1:2" ht="23.25">
      <c r="A58" s="44">
        <v>42660</v>
      </c>
      <c r="B58" s="45" t="s">
        <v>22</v>
      </c>
    </row>
    <row r="60" spans="1:2" ht="23.25">
      <c r="A60" s="44">
        <v>42660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2016-10-17T09:51:21Z</cp:lastPrinted>
  <dcterms:created xsi:type="dcterms:W3CDTF">2016-10-17T09:28:19Z</dcterms:created>
  <dcterms:modified xsi:type="dcterms:W3CDTF">2016-10-17T09:51:29Z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1750830230</vt:i4>
  </property>
  <property fmtid="{D5CDD505-2E9C-101B-9397-08002B2CF9AE}" pid="4" name="_NewReviewCyc">
    <vt:lpwstr/>
  </property>
  <property fmtid="{D5CDD505-2E9C-101B-9397-08002B2CF9AE}" pid="5" name="_EmailSubje">
    <vt:lpwstr> Indici Eurostat Inflazione Francia Novembre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