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80" windowWidth="20355" windowHeight="69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<sst xmlns="http://schemas.openxmlformats.org/spreadsheetml/2006/main" count="27" uniqueCount="24">
  <si>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IT0004604671 - BTP 15/03/2010 - 15/09/2021 2.10%    INDICIZZATO                                                               </t>
  </si>
  <si>
    <t>Calcolo del Coefficiente di Indicizzazione relativo al mese di LUGLIO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</si>
  <si>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</si>
  <si>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</si>
  <si>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</si>
  <si>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</si>
  <si>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</si>
  <si>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</si>
  <si>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</si>
  <si>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</si>
  <si>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</si>
  <si>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</si>
  <si>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</si>
  <si>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LUGLIO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</si>
  <si>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</si>
  <si>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MAGGIO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</si>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</sst>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"15/03/10"</f>
        <v>15/03/10</v>
      </c>
      <c r="B12" s="14" t="str">
        <f>"108,61"</f>
        <v>108,61</v>
      </c>
      <c r="C12" s="14" t="str">
        <f>"107,75"</f>
        <v>107,75</v>
      </c>
      <c r="D12" s="14" t="str">
        <f>"14"</f>
        <v>14</v>
      </c>
      <c r="E12" s="14" t="str">
        <f>"31"</f>
        <v>31</v>
      </c>
      <c r="F12" s="14"/>
      <c r="G12" s="13" t="str">
        <f>"108,22161"</f>
        <v>108,22161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92,47911"</f>
        <v> 92,47911</v>
      </c>
    </row>
    <row r="18" spans="1:7" ht="16.5" thickBot="1" thickTop="1">
      <c r="A18" s="22" t="s">
        <v>13</v>
      </c>
      <c r="B18" s="5" t="s">
        <v>14</v>
      </c>
      <c r="C18" s="24" t="str">
        <f>"100,11"</f>
        <v>100,11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"100,47"</f>
        <v>100,47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"01/07/2016"</f>
        <v>01/07/2016</v>
      </c>
      <c r="C26" s="39" t="str">
        <f>"0"</f>
        <v>0</v>
      </c>
      <c r="D26" s="39"/>
      <c r="E26" s="42" t="str">
        <f>"100,11000"</f>
        <v>100,11000</v>
      </c>
      <c r="F26" s="39"/>
      <c r="G26" s="43" t="str">
        <f>" 1,08251"</f>
        <v> 1,08251</v>
      </c>
    </row>
    <row r="27" spans="2:7" ht="15">
      <c r="B27" s="39" t="str">
        <f>"02/07/2016"</f>
        <v>02/07/2016</v>
      </c>
      <c r="C27" s="39" t="str">
        <f>"1"</f>
        <v>1</v>
      </c>
      <c r="D27" s="39"/>
      <c r="E27" s="42" t="str">
        <f>"100,12161"</f>
        <v>100,12161</v>
      </c>
      <c r="F27" s="39"/>
      <c r="G27" s="43" t="str">
        <f>" 1,08264"</f>
        <v> 1,08264</v>
      </c>
    </row>
    <row r="28" spans="2:7" ht="15">
      <c r="B28" s="39" t="str">
        <f>"03/07/2016"</f>
        <v>03/07/2016</v>
      </c>
      <c r="C28" s="39" t="str">
        <f>"2"</f>
        <v>2</v>
      </c>
      <c r="D28" s="39"/>
      <c r="E28" s="42" t="str">
        <f>"100,13323"</f>
        <v>100,13323</v>
      </c>
      <c r="F28" s="39"/>
      <c r="G28" s="43" t="str">
        <f>" 1,08277"</f>
        <v> 1,08277</v>
      </c>
    </row>
    <row r="29" spans="2:7" ht="15">
      <c r="B29" s="39" t="str">
        <f>"04/07/2016"</f>
        <v>04/07/2016</v>
      </c>
      <c r="C29" s="39" t="str">
        <f>"3"</f>
        <v>3</v>
      </c>
      <c r="D29" s="39"/>
      <c r="E29" s="42" t="str">
        <f>"100,14484"</f>
        <v>100,14484</v>
      </c>
      <c r="F29" s="39"/>
      <c r="G29" s="43" t="str">
        <f>" 1,08289"</f>
        <v> 1,08289</v>
      </c>
    </row>
    <row r="30" spans="2:7" ht="15">
      <c r="B30" s="39" t="str">
        <f>"05/07/2016"</f>
        <v>05/07/2016</v>
      </c>
      <c r="C30" s="39" t="str">
        <f>"4"</f>
        <v>4</v>
      </c>
      <c r="D30" s="39"/>
      <c r="E30" s="42" t="str">
        <f>"100,15645"</f>
        <v>100,15645</v>
      </c>
      <c r="F30" s="39"/>
      <c r="G30" s="43" t="str">
        <f>" 1,08302"</f>
        <v> 1,08302</v>
      </c>
    </row>
    <row r="31" spans="2:7" ht="15">
      <c r="B31" s="39" t="str">
        <f>"06/07/2016"</f>
        <v>06/07/2016</v>
      </c>
      <c r="C31" s="39" t="str">
        <f>"5"</f>
        <v>5</v>
      </c>
      <c r="D31" s="39"/>
      <c r="E31" s="42" t="str">
        <f>"100,16806"</f>
        <v>100,16806</v>
      </c>
      <c r="F31" s="39"/>
      <c r="G31" s="43" t="str">
        <f>" 1,08314"</f>
        <v> 1,08314</v>
      </c>
    </row>
    <row r="32" spans="2:7" ht="15">
      <c r="B32" s="39" t="str">
        <f>"07/07/2016"</f>
        <v>07/07/2016</v>
      </c>
      <c r="C32" s="39" t="str">
        <f>"6"</f>
        <v>6</v>
      </c>
      <c r="D32" s="39"/>
      <c r="E32" s="42" t="str">
        <f>"100,17968"</f>
        <v>100,17968</v>
      </c>
      <c r="F32" s="39"/>
      <c r="G32" s="43" t="str">
        <f>" 1,08327"</f>
        <v> 1,08327</v>
      </c>
    </row>
    <row r="33" spans="2:7" ht="15">
      <c r="B33" s="39" t="str">
        <f>"08/07/2016"</f>
        <v>08/07/2016</v>
      </c>
      <c r="C33" s="39" t="str">
        <f>"7"</f>
        <v>7</v>
      </c>
      <c r="D33" s="39"/>
      <c r="E33" s="42" t="str">
        <f>"100,19129"</f>
        <v>100,19129</v>
      </c>
      <c r="F33" s="39"/>
      <c r="G33" s="43" t="str">
        <f>" 1,08339"</f>
        <v> 1,08339</v>
      </c>
    </row>
    <row r="34" spans="2:7" ht="15">
      <c r="B34" s="39" t="str">
        <f>"09/07/2016"</f>
        <v>09/07/2016</v>
      </c>
      <c r="C34" s="39" t="str">
        <f>"8"</f>
        <v>8</v>
      </c>
      <c r="D34" s="39"/>
      <c r="E34" s="42" t="str">
        <f>"100,20290"</f>
        <v>100,20290</v>
      </c>
      <c r="F34" s="39"/>
      <c r="G34" s="43" t="str">
        <f>" 1,08352"</f>
        <v> 1,08352</v>
      </c>
    </row>
    <row r="35" spans="2:7" ht="15">
      <c r="B35" s="39" t="str">
        <f>"10/07/2016"</f>
        <v>10/07/2016</v>
      </c>
      <c r="C35" s="39" t="str">
        <f>"9"</f>
        <v>9</v>
      </c>
      <c r="D35" s="39"/>
      <c r="E35" s="42" t="str">
        <f>"100,21452"</f>
        <v>100,21452</v>
      </c>
      <c r="F35" s="39"/>
      <c r="G35" s="43" t="str">
        <f>" 1,08364"</f>
        <v> 1,08364</v>
      </c>
    </row>
    <row r="36" spans="2:7" ht="15">
      <c r="B36" s="39" t="str">
        <f>"11/07/2016"</f>
        <v>11/07/2016</v>
      </c>
      <c r="C36" s="39" t="str">
        <f>"10"</f>
        <v>10</v>
      </c>
      <c r="D36" s="39"/>
      <c r="E36" s="42" t="str">
        <f>"100,22613"</f>
        <v>100,22613</v>
      </c>
      <c r="F36" s="39"/>
      <c r="G36" s="43" t="str">
        <f>" 1,08377"</f>
        <v> 1,08377</v>
      </c>
    </row>
    <row r="37" spans="2:7" ht="15">
      <c r="B37" s="39" t="str">
        <f>"12/07/2016"</f>
        <v>12/07/2016</v>
      </c>
      <c r="C37" s="39" t="str">
        <f>"11"</f>
        <v>11</v>
      </c>
      <c r="D37" s="39"/>
      <c r="E37" s="42" t="str">
        <f>"100,23774"</f>
        <v>100,23774</v>
      </c>
      <c r="F37" s="39"/>
      <c r="G37" s="43" t="str">
        <f>" 1,08390"</f>
        <v> 1,08390</v>
      </c>
    </row>
    <row r="38" spans="2:7" ht="15">
      <c r="B38" s="39" t="str">
        <f>"13/07/2016"</f>
        <v>13/07/2016</v>
      </c>
      <c r="C38" s="39" t="str">
        <f>"12"</f>
        <v>12</v>
      </c>
      <c r="D38" s="39"/>
      <c r="E38" s="42" t="str">
        <f>"100,24935"</f>
        <v>100,24935</v>
      </c>
      <c r="F38" s="39"/>
      <c r="G38" s="43" t="str">
        <f>" 1,08402"</f>
        <v> 1,08402</v>
      </c>
    </row>
    <row r="39" spans="2:7" ht="15">
      <c r="B39" s="39" t="str">
        <f>"14/07/2016"</f>
        <v>14/07/2016</v>
      </c>
      <c r="C39" s="39" t="str">
        <f>"13"</f>
        <v>13</v>
      </c>
      <c r="D39" s="39"/>
      <c r="E39" s="42" t="str">
        <f>"100,26097"</f>
        <v>100,26097</v>
      </c>
      <c r="F39" s="39"/>
      <c r="G39" s="43" t="str">
        <f>" 1,08415"</f>
        <v> 1,08415</v>
      </c>
    </row>
    <row r="40" spans="2:7" ht="15">
      <c r="B40" s="39" t="str">
        <f>"15/07/2016"</f>
        <v>15/07/2016</v>
      </c>
      <c r="C40" s="39" t="str">
        <f>"14"</f>
        <v>14</v>
      </c>
      <c r="D40" s="39"/>
      <c r="E40" s="42" t="str">
        <f>"100,27258"</f>
        <v>100,27258</v>
      </c>
      <c r="F40" s="39"/>
      <c r="G40" s="43" t="str">
        <f>" 1,08427"</f>
        <v> 1,08427</v>
      </c>
    </row>
    <row r="41" spans="2:7" ht="15">
      <c r="B41" s="39" t="str">
        <f>"16/07/2016"</f>
        <v>16/07/2016</v>
      </c>
      <c r="C41" s="39" t="str">
        <f>"15"</f>
        <v>15</v>
      </c>
      <c r="D41" s="39"/>
      <c r="E41" s="42" t="str">
        <f>"100,28419"</f>
        <v>100,28419</v>
      </c>
      <c r="F41" s="39"/>
      <c r="G41" s="43" t="str">
        <f>" 1,08440"</f>
        <v> 1,08440</v>
      </c>
    </row>
    <row r="42" spans="2:7" ht="15">
      <c r="B42" s="39" t="str">
        <f>"17/07/2016"</f>
        <v>17/07/2016</v>
      </c>
      <c r="C42" s="39" t="str">
        <f>"16"</f>
        <v>16</v>
      </c>
      <c r="D42" s="39"/>
      <c r="E42" s="42" t="str">
        <f>"100,29581"</f>
        <v>100,29581</v>
      </c>
      <c r="F42" s="39"/>
      <c r="G42" s="43" t="str">
        <f>" 1,08452"</f>
        <v> 1,08452</v>
      </c>
    </row>
    <row r="43" spans="2:7" ht="15">
      <c r="B43" s="39" t="str">
        <f>"18/07/2016"</f>
        <v>18/07/2016</v>
      </c>
      <c r="C43" s="39" t="str">
        <f>"17"</f>
        <v>17</v>
      </c>
      <c r="D43" s="39"/>
      <c r="E43" s="42" t="str">
        <f>"100,30742"</f>
        <v>100,30742</v>
      </c>
      <c r="F43" s="39"/>
      <c r="G43" s="43" t="str">
        <f>" 1,08465"</f>
        <v> 1,08465</v>
      </c>
    </row>
    <row r="44" spans="2:7" ht="15">
      <c r="B44" s="39" t="str">
        <f>"19/07/2016"</f>
        <v>19/07/2016</v>
      </c>
      <c r="C44" s="39" t="str">
        <f>"18"</f>
        <v>18</v>
      </c>
      <c r="D44" s="39"/>
      <c r="E44" s="42" t="str">
        <f>"100,31903"</f>
        <v>100,31903</v>
      </c>
      <c r="F44" s="39"/>
      <c r="G44" s="43" t="str">
        <f>" 1,08478"</f>
        <v> 1,08478</v>
      </c>
    </row>
    <row r="45" spans="2:7" ht="15">
      <c r="B45" s="39" t="str">
        <f>"20/07/2016"</f>
        <v>20/07/2016</v>
      </c>
      <c r="C45" s="39" t="str">
        <f>"19"</f>
        <v>19</v>
      </c>
      <c r="D45" s="39"/>
      <c r="E45" s="42" t="str">
        <f>"100,33065"</f>
        <v>100,33065</v>
      </c>
      <c r="F45" s="39"/>
      <c r="G45" s="43" t="str">
        <f>" 1,08490"</f>
        <v> 1,08490</v>
      </c>
    </row>
    <row r="46" spans="2:7" ht="15">
      <c r="B46" s="39" t="str">
        <f>"21/07/2016"</f>
        <v>21/07/2016</v>
      </c>
      <c r="C46" s="39" t="str">
        <f>"20"</f>
        <v>20</v>
      </c>
      <c r="D46" s="39"/>
      <c r="E46" s="42" t="str">
        <f>"100,34226"</f>
        <v>100,34226</v>
      </c>
      <c r="F46" s="39"/>
      <c r="G46" s="43" t="str">
        <f>" 1,08503"</f>
        <v> 1,08503</v>
      </c>
    </row>
    <row r="47" spans="2:7" ht="15">
      <c r="B47" s="39" t="str">
        <f>"22/07/2016"</f>
        <v>22/07/2016</v>
      </c>
      <c r="C47" s="39" t="str">
        <f>"21"</f>
        <v>21</v>
      </c>
      <c r="D47" s="39"/>
      <c r="E47" s="42" t="str">
        <f>"100,35387"</f>
        <v>100,35387</v>
      </c>
      <c r="F47" s="39"/>
      <c r="G47" s="43" t="str">
        <f>" 1,08515"</f>
        <v> 1,08515</v>
      </c>
    </row>
    <row r="48" spans="2:7" ht="15">
      <c r="B48" s="39" t="str">
        <f>"23/07/2016"</f>
        <v>23/07/2016</v>
      </c>
      <c r="C48" s="39" t="str">
        <f>"22"</f>
        <v>22</v>
      </c>
      <c r="D48" s="39"/>
      <c r="E48" s="42" t="str">
        <f>"100,36548"</f>
        <v>100,36548</v>
      </c>
      <c r="F48" s="39"/>
      <c r="G48" s="43" t="str">
        <f>" 1,08528"</f>
        <v> 1,08528</v>
      </c>
    </row>
    <row r="49" spans="2:7" ht="15">
      <c r="B49" s="39" t="str">
        <f>"24/07/2016"</f>
        <v>24/07/2016</v>
      </c>
      <c r="C49" s="39" t="str">
        <f>"23"</f>
        <v>23</v>
      </c>
      <c r="D49" s="39"/>
      <c r="E49" s="42" t="str">
        <f>"100,37710"</f>
        <v>100,37710</v>
      </c>
      <c r="F49" s="39"/>
      <c r="G49" s="43" t="str">
        <f>" 1,08540"</f>
        <v> 1,08540</v>
      </c>
    </row>
    <row r="50" spans="2:7" ht="15">
      <c r="B50" s="39" t="str">
        <f>"25/07/2016"</f>
        <v>25/07/2016</v>
      </c>
      <c r="C50" s="39" t="str">
        <f>"24"</f>
        <v>24</v>
      </c>
      <c r="D50" s="39"/>
      <c r="E50" s="42" t="str">
        <f>"100,38871"</f>
        <v>100,38871</v>
      </c>
      <c r="F50" s="39"/>
      <c r="G50" s="43" t="str">
        <f>" 1,08553"</f>
        <v> 1,08553</v>
      </c>
    </row>
    <row r="51" spans="2:7" ht="15">
      <c r="B51" s="39" t="str">
        <f>"26/07/2016"</f>
        <v>26/07/2016</v>
      </c>
      <c r="C51" s="39" t="str">
        <f>"25"</f>
        <v>25</v>
      </c>
      <c r="D51" s="39"/>
      <c r="E51" s="42" t="str">
        <f>"100,40032"</f>
        <v>100,40032</v>
      </c>
      <c r="F51" s="39"/>
      <c r="G51" s="43" t="str">
        <f>" 1,08565"</f>
        <v> 1,08565</v>
      </c>
    </row>
    <row r="52" spans="2:7" ht="15">
      <c r="B52" s="39" t="str">
        <f>"27/07/2016"</f>
        <v>27/07/2016</v>
      </c>
      <c r="C52" s="39" t="str">
        <f>"26"</f>
        <v>26</v>
      </c>
      <c r="D52" s="39"/>
      <c r="E52" s="42" t="str">
        <f>"100,41194"</f>
        <v>100,41194</v>
      </c>
      <c r="F52" s="39"/>
      <c r="G52" s="43" t="str">
        <f>" 1,08578"</f>
        <v> 1,08578</v>
      </c>
    </row>
    <row r="53" spans="2:7" ht="15">
      <c r="B53" s="39" t="str">
        <f>"28/07/2016"</f>
        <v>28/07/2016</v>
      </c>
      <c r="C53" s="39" t="str">
        <f>"27"</f>
        <v>27</v>
      </c>
      <c r="D53" s="39"/>
      <c r="E53" s="42" t="str">
        <f>"100,42355"</f>
        <v>100,42355</v>
      </c>
      <c r="F53" s="39"/>
      <c r="G53" s="43" t="str">
        <f>" 1,08591"</f>
        <v> 1,08591</v>
      </c>
    </row>
    <row r="54" spans="2:7" ht="15">
      <c r="B54" s="39" t="str">
        <f>"29/07/2016"</f>
        <v>29/07/2016</v>
      </c>
      <c r="C54" s="39" t="str">
        <f>"28"</f>
        <v>28</v>
      </c>
      <c r="D54" s="39"/>
      <c r="E54" s="42" t="str">
        <f>"100,43516"</f>
        <v>100,43516</v>
      </c>
      <c r="F54" s="39"/>
      <c r="G54" s="43" t="str">
        <f>" 1,08603"</f>
        <v> 1,08603</v>
      </c>
    </row>
    <row r="55" spans="2:7" ht="15">
      <c r="B55" s="39" t="str">
        <f>"30/07/2016"</f>
        <v>30/07/2016</v>
      </c>
      <c r="C55" s="39" t="str">
        <f>"29"</f>
        <v>29</v>
      </c>
      <c r="D55" s="39"/>
      <c r="E55" s="42" t="str">
        <f>"100,44677"</f>
        <v>100,44677</v>
      </c>
      <c r="F55" s="39"/>
      <c r="G55" s="43" t="str">
        <f>" 1,08616"</f>
        <v> 1,08616</v>
      </c>
    </row>
    <row r="56" spans="2:7" ht="15">
      <c r="B56" s="38" t="str">
        <f>"31/07/2016"</f>
        <v>31/07/2016</v>
      </c>
      <c r="C56" s="38" t="str">
        <f>"30"</f>
        <v>30</v>
      </c>
      <c r="D56" s="38"/>
      <c r="E56" s="41" t="str">
        <f>"100,45839"</f>
        <v>100,45839</v>
      </c>
      <c r="F56" s="38"/>
      <c r="G56" s="40" t="str">
        <f>" 1,08628"</f>
        <v> 1,08628</v>
      </c>
    </row>
    <row r="59" spans="1:2" ht="23.25">
      <c r="A59" s="44">
        <v>42537</v>
      </c>
      <c r="B59" s="45" t="s">
        <v>22</v>
      </c>
    </row>
    <row r="61" spans="1:2" ht="23.25">
      <c r="A61" s="44">
        <v>42537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2016-06-16T09:27:01Z</cp:lastPrinted>
  <dcterms:created xsi:type="dcterms:W3CDTF">2016-06-16T09:11:16Z</dcterms:created>
  <dcterms:modified xsi:type="dcterms:W3CDTF">2016-06-16T09:27:05Z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1750830230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Luglio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