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3465" windowWidth="20115" windowHeight="661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'Foglio1'!$A$1:$G$61</definedName>
  </definedNames>
  <calcPr fullCalcOnLoad="1"/>
</workbook>
</file>

<file path=xl/sharedStrings.xml><?xml version="1.0" encoding="utf-8"?>
<sst xmlns="http://schemas.openxmlformats.org/spreadsheetml/2006/main" count="27" uniqueCount="23">
  <si>
    <t xml:space="preserve">IT0004604671 - BTP 15/03/2010 - 15/09/2021 2.10%    INDICIZZATO                                                               </t>
  </si>
  <si>
    <t>Calcolo del Coefficiente di Indicizzazione relativo al mese di DICEMBRE  2014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</si>
  <si>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</si>
  <si>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</si>
  <si>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</si>
  <si>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</si>
  <si>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</si>
  <si>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</si>
  <si>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</si>
  <si>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</si>
  <si>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GENNAIO  </t>
  </si>
  <si>
    <t xml:space="preserve">DICEMBRE </t>
  </si>
  <si>
    <t>riferimento</t>
  </si>
  <si>
    <r>
      <t>IE</t>
    </r>
    <r>
      <rPr>
        <sz val="10"/>
        <rFont val="Arial"/>
        <family val="2"/>
      </rPr>
      <t xml:space="preserve"> m - 3</t>
    </r>
  </si>
  <si>
    <t xml:space="preserve"> INDICE DEFINITIVO OTTOBRE   14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</si>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</sst>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">
      <selection activeCell="B61" sqref="B61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"15/03/10"</f>
        <v>15/03/10</v>
      </c>
      <c r="B12" s="14" t="str">
        <f>"108,61"</f>
        <v>108,61</v>
      </c>
      <c r="C12" s="14" t="str">
        <f>"107,75"</f>
        <v>107,75</v>
      </c>
      <c r="D12" s="14" t="str">
        <f>"14"</f>
        <v>14</v>
      </c>
      <c r="E12" s="14" t="str">
        <f>"31"</f>
        <v>31</v>
      </c>
      <c r="F12" s="14"/>
      <c r="G12" s="13" t="str">
        <f>"108,22161"</f>
        <v>108,22161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 0,00000"</f>
        <v>  0,00000</v>
      </c>
    </row>
    <row r="18" spans="1:7" ht="16.5" thickBot="1" thickTop="1">
      <c r="A18" s="22" t="s">
        <v>11</v>
      </c>
      <c r="B18" s="5" t="s">
        <v>13</v>
      </c>
      <c r="C18" s="24" t="str">
        <f>"117,43"</f>
        <v>117,43</v>
      </c>
      <c r="D18" s="25"/>
      <c r="E18" s="21"/>
      <c r="F18" s="21"/>
      <c r="G18" s="28"/>
    </row>
    <row r="19" spans="1:7" ht="16.5" thickBot="1" thickTop="1">
      <c r="A19" s="30">
        <v>2014</v>
      </c>
      <c r="B19" s="29" t="s">
        <v>15</v>
      </c>
      <c r="C19" s="33" t="str">
        <f>"117,35"</f>
        <v>117,35</v>
      </c>
      <c r="D19" t="s">
        <v>14</v>
      </c>
      <c r="G19" s="18"/>
    </row>
    <row r="20" spans="1:7" ht="16.5" thickBot="1" thickTop="1">
      <c r="A20" s="16"/>
      <c r="B20" s="31" t="s">
        <v>16</v>
      </c>
      <c r="C20" s="32">
        <v>31</v>
      </c>
      <c r="D20" s="10"/>
      <c r="E20" s="10"/>
      <c r="F20" s="10"/>
      <c r="G20" s="19"/>
    </row>
    <row r="22" ht="15.75" thickBot="1"/>
    <row r="23" spans="2:7" ht="15">
      <c r="B23" s="15" t="s">
        <v>20</v>
      </c>
      <c r="C23" s="23" t="s">
        <v>19</v>
      </c>
      <c r="D23" s="23"/>
      <c r="E23" s="35" t="s">
        <v>18</v>
      </c>
      <c r="F23" s="23"/>
      <c r="G23" s="34" t="s">
        <v>17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"01/12/2014"</f>
        <v>01/12/2014</v>
      </c>
      <c r="C26" s="39" t="str">
        <f>"0"</f>
        <v>0</v>
      </c>
      <c r="D26" s="39"/>
      <c r="E26" s="42" t="str">
        <f>"117,43000"</f>
        <v>117,43000</v>
      </c>
      <c r="F26" s="39"/>
      <c r="G26" s="43" t="str">
        <f>" 1,08509"</f>
        <v> 1,08509</v>
      </c>
    </row>
    <row r="27" spans="2:7" ht="15">
      <c r="B27" s="39" t="str">
        <f>"02/12/2014"</f>
        <v>02/12/2014</v>
      </c>
      <c r="C27" s="39" t="str">
        <f>"1"</f>
        <v>1</v>
      </c>
      <c r="D27" s="39"/>
      <c r="E27" s="42" t="str">
        <f>"117,42742"</f>
        <v>117,42742</v>
      </c>
      <c r="F27" s="39"/>
      <c r="G27" s="43" t="str">
        <f>" 1,08506"</f>
        <v> 1,08506</v>
      </c>
    </row>
    <row r="28" spans="2:7" ht="15">
      <c r="B28" s="39" t="str">
        <f>"03/12/2014"</f>
        <v>03/12/2014</v>
      </c>
      <c r="C28" s="39" t="str">
        <f>"2"</f>
        <v>2</v>
      </c>
      <c r="D28" s="39"/>
      <c r="E28" s="42" t="str">
        <f>"117,42484"</f>
        <v>117,42484</v>
      </c>
      <c r="F28" s="39"/>
      <c r="G28" s="43" t="str">
        <f>" 1,08504"</f>
        <v> 1,08504</v>
      </c>
    </row>
    <row r="29" spans="2:7" ht="15">
      <c r="B29" s="39" t="str">
        <f>"04/12/2014"</f>
        <v>04/12/2014</v>
      </c>
      <c r="C29" s="39" t="str">
        <f>"3"</f>
        <v>3</v>
      </c>
      <c r="D29" s="39"/>
      <c r="E29" s="42" t="str">
        <f>"117,42226"</f>
        <v>117,42226</v>
      </c>
      <c r="F29" s="39"/>
      <c r="G29" s="43" t="str">
        <f>" 1,08502"</f>
        <v> 1,08502</v>
      </c>
    </row>
    <row r="30" spans="2:7" ht="15">
      <c r="B30" s="39" t="str">
        <f>"05/12/2014"</f>
        <v>05/12/2014</v>
      </c>
      <c r="C30" s="39" t="str">
        <f>"4"</f>
        <v>4</v>
      </c>
      <c r="D30" s="39"/>
      <c r="E30" s="42" t="str">
        <f>"117,41968"</f>
        <v>117,41968</v>
      </c>
      <c r="F30" s="39"/>
      <c r="G30" s="43" t="str">
        <f>" 1,08499"</f>
        <v> 1,08499</v>
      </c>
    </row>
    <row r="31" spans="2:7" ht="15">
      <c r="B31" s="39" t="str">
        <f>"06/12/2014"</f>
        <v>06/12/2014</v>
      </c>
      <c r="C31" s="39" t="str">
        <f>"5"</f>
        <v>5</v>
      </c>
      <c r="D31" s="39"/>
      <c r="E31" s="42" t="str">
        <f>"117,41710"</f>
        <v>117,41710</v>
      </c>
      <c r="F31" s="39"/>
      <c r="G31" s="43" t="str">
        <f>" 1,08497"</f>
        <v> 1,08497</v>
      </c>
    </row>
    <row r="32" spans="2:7" ht="15">
      <c r="B32" s="39" t="str">
        <f>"07/12/2014"</f>
        <v>07/12/2014</v>
      </c>
      <c r="C32" s="39" t="str">
        <f>"6"</f>
        <v>6</v>
      </c>
      <c r="D32" s="39"/>
      <c r="E32" s="42" t="str">
        <f>"117,41452"</f>
        <v>117,41452</v>
      </c>
      <c r="F32" s="39"/>
      <c r="G32" s="43" t="str">
        <f>" 1,08495"</f>
        <v> 1,08495</v>
      </c>
    </row>
    <row r="33" spans="2:7" ht="15">
      <c r="B33" s="39" t="str">
        <f>"08/12/2014"</f>
        <v>08/12/2014</v>
      </c>
      <c r="C33" s="39" t="str">
        <f>"7"</f>
        <v>7</v>
      </c>
      <c r="D33" s="39"/>
      <c r="E33" s="42" t="str">
        <f>"117,41194"</f>
        <v>117,41194</v>
      </c>
      <c r="F33" s="39"/>
      <c r="G33" s="43" t="str">
        <f>" 1,08492"</f>
        <v> 1,08492</v>
      </c>
    </row>
    <row r="34" spans="2:7" ht="15">
      <c r="B34" s="39" t="str">
        <f>"09/12/2014"</f>
        <v>09/12/2014</v>
      </c>
      <c r="C34" s="39" t="str">
        <f>"8"</f>
        <v>8</v>
      </c>
      <c r="D34" s="39"/>
      <c r="E34" s="42" t="str">
        <f>"117,40935"</f>
        <v>117,40935</v>
      </c>
      <c r="F34" s="39"/>
      <c r="G34" s="43" t="str">
        <f>" 1,08490"</f>
        <v> 1,08490</v>
      </c>
    </row>
    <row r="35" spans="2:7" ht="15">
      <c r="B35" s="39" t="str">
        <f>"10/12/2014"</f>
        <v>10/12/2014</v>
      </c>
      <c r="C35" s="39" t="str">
        <f>"9"</f>
        <v>9</v>
      </c>
      <c r="D35" s="39"/>
      <c r="E35" s="42" t="str">
        <f>"117,40677"</f>
        <v>117,40677</v>
      </c>
      <c r="F35" s="39"/>
      <c r="G35" s="43" t="str">
        <f>" 1,08487"</f>
        <v> 1,08487</v>
      </c>
    </row>
    <row r="36" spans="2:7" ht="15">
      <c r="B36" s="39" t="str">
        <f>"11/12/2014"</f>
        <v>11/12/2014</v>
      </c>
      <c r="C36" s="39" t="str">
        <f>"10"</f>
        <v>10</v>
      </c>
      <c r="D36" s="39"/>
      <c r="E36" s="42" t="str">
        <f>"117,40419"</f>
        <v>117,40419</v>
      </c>
      <c r="F36" s="39"/>
      <c r="G36" s="43" t="str">
        <f>" 1,08485"</f>
        <v> 1,08485</v>
      </c>
    </row>
    <row r="37" spans="2:7" ht="15">
      <c r="B37" s="39" t="str">
        <f>"12/12/2014"</f>
        <v>12/12/2014</v>
      </c>
      <c r="C37" s="39" t="str">
        <f>"11"</f>
        <v>11</v>
      </c>
      <c r="D37" s="39"/>
      <c r="E37" s="42" t="str">
        <f>"117,40161"</f>
        <v>117,40161</v>
      </c>
      <c r="F37" s="39"/>
      <c r="G37" s="43" t="str">
        <f>" 1,08483"</f>
        <v> 1,08483</v>
      </c>
    </row>
    <row r="38" spans="2:7" ht="15">
      <c r="B38" s="39" t="str">
        <f>"13/12/2014"</f>
        <v>13/12/2014</v>
      </c>
      <c r="C38" s="39" t="str">
        <f>"12"</f>
        <v>12</v>
      </c>
      <c r="D38" s="39"/>
      <c r="E38" s="42" t="str">
        <f>"117,39903"</f>
        <v>117,39903</v>
      </c>
      <c r="F38" s="39"/>
      <c r="G38" s="43" t="str">
        <f>" 1,08480"</f>
        <v> 1,08480</v>
      </c>
    </row>
    <row r="39" spans="2:7" ht="15">
      <c r="B39" s="39" t="str">
        <f>"14/12/2014"</f>
        <v>14/12/2014</v>
      </c>
      <c r="C39" s="39" t="str">
        <f>"13"</f>
        <v>13</v>
      </c>
      <c r="D39" s="39"/>
      <c r="E39" s="42" t="str">
        <f>"117,39645"</f>
        <v>117,39645</v>
      </c>
      <c r="F39" s="39"/>
      <c r="G39" s="43" t="str">
        <f>" 1,08478"</f>
        <v> 1,08478</v>
      </c>
    </row>
    <row r="40" spans="2:7" ht="15">
      <c r="B40" s="39" t="str">
        <f>"15/12/2014"</f>
        <v>15/12/2014</v>
      </c>
      <c r="C40" s="39" t="str">
        <f>"14"</f>
        <v>14</v>
      </c>
      <c r="D40" s="39"/>
      <c r="E40" s="42" t="str">
        <f>"117,39387"</f>
        <v>117,39387</v>
      </c>
      <c r="F40" s="39"/>
      <c r="G40" s="43" t="str">
        <f>" 1,08475"</f>
        <v> 1,08475</v>
      </c>
    </row>
    <row r="41" spans="2:7" ht="15">
      <c r="B41" s="39" t="str">
        <f>"16/12/2014"</f>
        <v>16/12/2014</v>
      </c>
      <c r="C41" s="39" t="str">
        <f>"15"</f>
        <v>15</v>
      </c>
      <c r="D41" s="39"/>
      <c r="E41" s="42" t="str">
        <f>"117,39129"</f>
        <v>117,39129</v>
      </c>
      <c r="F41" s="39"/>
      <c r="G41" s="43" t="str">
        <f>" 1,08473"</f>
        <v> 1,08473</v>
      </c>
    </row>
    <row r="42" spans="2:7" ht="15">
      <c r="B42" s="39" t="str">
        <f>"17/12/2014"</f>
        <v>17/12/2014</v>
      </c>
      <c r="C42" s="39" t="str">
        <f>"16"</f>
        <v>16</v>
      </c>
      <c r="D42" s="39"/>
      <c r="E42" s="42" t="str">
        <f>"117,38871"</f>
        <v>117,38871</v>
      </c>
      <c r="F42" s="39"/>
      <c r="G42" s="43" t="str">
        <f>" 1,08471"</f>
        <v> 1,08471</v>
      </c>
    </row>
    <row r="43" spans="2:7" ht="15">
      <c r="B43" s="39" t="str">
        <f>"18/12/2014"</f>
        <v>18/12/2014</v>
      </c>
      <c r="C43" s="39" t="str">
        <f>"17"</f>
        <v>17</v>
      </c>
      <c r="D43" s="39"/>
      <c r="E43" s="42" t="str">
        <f>"117,38613"</f>
        <v>117,38613</v>
      </c>
      <c r="F43" s="39"/>
      <c r="G43" s="43" t="str">
        <f>" 1,08468"</f>
        <v> 1,08468</v>
      </c>
    </row>
    <row r="44" spans="2:7" ht="15">
      <c r="B44" s="39" t="str">
        <f>"19/12/2014"</f>
        <v>19/12/2014</v>
      </c>
      <c r="C44" s="39" t="str">
        <f>"18"</f>
        <v>18</v>
      </c>
      <c r="D44" s="39"/>
      <c r="E44" s="42" t="str">
        <f>"117,38355"</f>
        <v>117,38355</v>
      </c>
      <c r="F44" s="39"/>
      <c r="G44" s="43" t="str">
        <f>" 1,08466"</f>
        <v> 1,08466</v>
      </c>
    </row>
    <row r="45" spans="2:7" ht="15">
      <c r="B45" s="39" t="str">
        <f>"20/12/2014"</f>
        <v>20/12/2014</v>
      </c>
      <c r="C45" s="39" t="str">
        <f>"19"</f>
        <v>19</v>
      </c>
      <c r="D45" s="39"/>
      <c r="E45" s="42" t="str">
        <f>"117,38097"</f>
        <v>117,38097</v>
      </c>
      <c r="F45" s="39"/>
      <c r="G45" s="43" t="str">
        <f>" 1,08464"</f>
        <v> 1,08464</v>
      </c>
    </row>
    <row r="46" spans="2:7" ht="15">
      <c r="B46" s="39" t="str">
        <f>"21/12/2014"</f>
        <v>21/12/2014</v>
      </c>
      <c r="C46" s="39" t="str">
        <f>"20"</f>
        <v>20</v>
      </c>
      <c r="D46" s="39"/>
      <c r="E46" s="42" t="str">
        <f>"117,37839"</f>
        <v>117,37839</v>
      </c>
      <c r="F46" s="39"/>
      <c r="G46" s="43" t="str">
        <f>" 1,08461"</f>
        <v> 1,08461</v>
      </c>
    </row>
    <row r="47" spans="2:7" ht="15">
      <c r="B47" s="39" t="str">
        <f>"22/12/2014"</f>
        <v>22/12/2014</v>
      </c>
      <c r="C47" s="39" t="str">
        <f>"21"</f>
        <v>21</v>
      </c>
      <c r="D47" s="39"/>
      <c r="E47" s="42" t="str">
        <f>"117,37581"</f>
        <v>117,37581</v>
      </c>
      <c r="F47" s="39"/>
      <c r="G47" s="43" t="str">
        <f>" 1,08459"</f>
        <v> 1,08459</v>
      </c>
    </row>
    <row r="48" spans="2:7" ht="15">
      <c r="B48" s="39" t="str">
        <f>"23/12/2014"</f>
        <v>23/12/2014</v>
      </c>
      <c r="C48" s="39" t="str">
        <f>"22"</f>
        <v>22</v>
      </c>
      <c r="D48" s="39"/>
      <c r="E48" s="42" t="str">
        <f>"117,37323"</f>
        <v>117,37323</v>
      </c>
      <c r="F48" s="39"/>
      <c r="G48" s="43" t="str">
        <f>" 1,08456"</f>
        <v> 1,08456</v>
      </c>
    </row>
    <row r="49" spans="2:7" ht="15">
      <c r="B49" s="39" t="str">
        <f>"24/12/2014"</f>
        <v>24/12/2014</v>
      </c>
      <c r="C49" s="39" t="str">
        <f>"23"</f>
        <v>23</v>
      </c>
      <c r="D49" s="39"/>
      <c r="E49" s="42" t="str">
        <f>"117,37065"</f>
        <v>117,37065</v>
      </c>
      <c r="F49" s="39"/>
      <c r="G49" s="43" t="str">
        <f>" 1,08454"</f>
        <v> 1,08454</v>
      </c>
    </row>
    <row r="50" spans="2:7" ht="15">
      <c r="B50" s="39" t="str">
        <f>"25/12/2014"</f>
        <v>25/12/2014</v>
      </c>
      <c r="C50" s="39" t="str">
        <f>"24"</f>
        <v>24</v>
      </c>
      <c r="D50" s="39"/>
      <c r="E50" s="42" t="str">
        <f>"117,36806"</f>
        <v>117,36806</v>
      </c>
      <c r="F50" s="39"/>
      <c r="G50" s="43" t="str">
        <f>" 1,08452"</f>
        <v> 1,08452</v>
      </c>
    </row>
    <row r="51" spans="2:7" ht="15">
      <c r="B51" s="39" t="str">
        <f>"26/12/2014"</f>
        <v>26/12/2014</v>
      </c>
      <c r="C51" s="39" t="str">
        <f>"25"</f>
        <v>25</v>
      </c>
      <c r="D51" s="39"/>
      <c r="E51" s="42" t="str">
        <f>"117,36548"</f>
        <v>117,36548</v>
      </c>
      <c r="F51" s="39"/>
      <c r="G51" s="43" t="str">
        <f>" 1,08449"</f>
        <v> 1,08449</v>
      </c>
    </row>
    <row r="52" spans="2:7" ht="15">
      <c r="B52" s="39" t="str">
        <f>"27/12/2014"</f>
        <v>27/12/2014</v>
      </c>
      <c r="C52" s="39" t="str">
        <f>"26"</f>
        <v>26</v>
      </c>
      <c r="D52" s="39"/>
      <c r="E52" s="42" t="str">
        <f>"117,36290"</f>
        <v>117,36290</v>
      </c>
      <c r="F52" s="39"/>
      <c r="G52" s="43" t="str">
        <f>" 1,08447"</f>
        <v> 1,08447</v>
      </c>
    </row>
    <row r="53" spans="2:7" ht="15">
      <c r="B53" s="39" t="str">
        <f>"28/12/2014"</f>
        <v>28/12/2014</v>
      </c>
      <c r="C53" s="39" t="str">
        <f>"27"</f>
        <v>27</v>
      </c>
      <c r="D53" s="39"/>
      <c r="E53" s="42" t="str">
        <f>"117,36032"</f>
        <v>117,36032</v>
      </c>
      <c r="F53" s="39"/>
      <c r="G53" s="43" t="str">
        <f>" 1,08444"</f>
        <v> 1,08444</v>
      </c>
    </row>
    <row r="54" spans="2:7" ht="15">
      <c r="B54" s="39" t="str">
        <f>"29/12/2014"</f>
        <v>29/12/2014</v>
      </c>
      <c r="C54" s="39" t="str">
        <f>"28"</f>
        <v>28</v>
      </c>
      <c r="D54" s="39"/>
      <c r="E54" s="42" t="str">
        <f>"117,35774"</f>
        <v>117,35774</v>
      </c>
      <c r="F54" s="39"/>
      <c r="G54" s="43" t="str">
        <f>" 1,08442"</f>
        <v> 1,08442</v>
      </c>
    </row>
    <row r="55" spans="2:7" ht="15">
      <c r="B55" s="39" t="str">
        <f>"30/12/2014"</f>
        <v>30/12/2014</v>
      </c>
      <c r="C55" s="39" t="str">
        <f>"29"</f>
        <v>29</v>
      </c>
      <c r="D55" s="39"/>
      <c r="E55" s="42" t="str">
        <f>"117,35516"</f>
        <v>117,35516</v>
      </c>
      <c r="F55" s="39"/>
      <c r="G55" s="43" t="str">
        <f>" 1,08440"</f>
        <v> 1,08440</v>
      </c>
    </row>
    <row r="56" spans="2:7" ht="15">
      <c r="B56" s="38" t="str">
        <f>"31/12/2014"</f>
        <v>31/12/2014</v>
      </c>
      <c r="C56" s="38" t="str">
        <f>"30"</f>
        <v>30</v>
      </c>
      <c r="D56" s="38"/>
      <c r="E56" s="41" t="str">
        <f>"117,35258"</f>
        <v>117,35258</v>
      </c>
      <c r="F56" s="38"/>
      <c r="G56" s="40" t="str">
        <f>" 1,08437"</f>
        <v> 1,08437</v>
      </c>
    </row>
    <row r="59" spans="1:2" ht="23.25">
      <c r="A59" s="44">
        <v>41957</v>
      </c>
      <c r="B59" s="45" t="s">
        <v>21</v>
      </c>
    </row>
    <row r="61" spans="1:2" ht="23.25">
      <c r="A61" s="44">
        <v>41957</v>
      </c>
      <c r="B61" s="45" t="s">
        <v>22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Abbiati, Alberto</dc:creator>
  <cp:keywords/>
  <dc:description/>
  <cp:lastModifiedBy>Abbiati, Alberto</cp:lastModifiedBy>
  <cp:lastPrinted>2014-11-14T10:34:28Z</cp:lastPrinted>
  <dcterms:created xsi:type="dcterms:W3CDTF">2014-11-14T10:19:43Z</dcterms:created>
  <dcterms:modified xsi:type="dcterms:W3CDTF">2014-11-14T10:34:36Z</dcterms:modified>
  <cp:category/>
  <cp:version/>
  <cp:contentType/>
  <cp:contentStatus/>
</cp:coreProperties>
</file>