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2400" windowWidth="21075" windowHeight="699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'Foglio1'!$A$1:$G$60</definedName>
  </definedNames>
  <calcPr fullCalcOnLoad="1"/>
</workbook>
</file>

<file path=xl/sharedStrings.xml><?xml version="1.0" encoding="utf-8"?>
<sst xmlns="http://schemas.openxmlformats.org/spreadsheetml/2006/main" count="27" uniqueCount="24">
  <si>
    <t xml:space="preserve">IT0004380546 - BTP INDICIZZATO 15/03/08 - 15/09/19  2.35% INFLAZIONE EUROPA                                                   </t>
  </si>
  <si>
    <t>Calcolo del Coefficiente di Indicizzazione relativo al mese di APRILE    2015</t>
  </si>
  <si>
    <t>Inflazione di</t>
  </si>
  <si>
    <r>
      <t>IE</t>
    </r>
    <r>
      <rPr>
        <sz val="10"/>
        <rFont val="Arial"/>
        <family val="2"/>
      </rPr>
      <t xml:space="preserve"> m-3 </t>
    </r>
    <r>
      <rPr>
        <vertAlign val="subscript"/>
        <sz val="10"/>
        <rFont val="Arial"/>
        <family val="2"/>
      </rPr>
      <t>base 2005</t>
    </r>
  </si>
  <si>
    <r>
      <t>IE</t>
    </r>
    <r>
      <rPr>
        <sz val="10"/>
        <rFont val="Arial"/>
        <family val="2"/>
      </rPr>
      <t xml:space="preserve"> m-2 </t>
    </r>
    <r>
      <rPr>
        <vertAlign val="subscript"/>
        <sz val="10"/>
        <rFont val="Arial"/>
        <family val="2"/>
      </rPr>
      <t>base 2005</t>
    </r>
  </si>
  <si>
    <t>gg dal 1° m  - 1</t>
  </si>
  <si>
    <t>gg nel mese m</t>
  </si>
  <si>
    <t>IR d,m base 2010</t>
  </si>
  <si>
    <r>
      <t>IR</t>
    </r>
    <r>
      <rPr>
        <sz val="10"/>
        <rFont val="Arial"/>
        <family val="2"/>
      </rPr>
      <t xml:space="preserve"> d,m </t>
    </r>
    <r>
      <rPr>
        <vertAlign val="subscript"/>
        <sz val="10"/>
        <rFont val="Arial"/>
        <family val="2"/>
      </rPr>
      <t>base 2010</t>
    </r>
  </si>
  <si>
    <t>arrotondato 5 cfr</t>
  </si>
  <si>
    <t xml:space="preserve">GENNAIO  </t>
  </si>
  <si>
    <t xml:space="preserve">DICEMBRE </t>
  </si>
  <si>
    <t>riferimento</t>
  </si>
  <si>
    <t xml:space="preserve">APRILE   </t>
  </si>
  <si>
    <r>
      <t>IE</t>
    </r>
    <r>
      <rPr>
        <sz val="10"/>
        <rFont val="Arial"/>
        <family val="2"/>
      </rPr>
      <t xml:space="preserve"> m - 3</t>
    </r>
  </si>
  <si>
    <t xml:space="preserve"> INDICE DEFINITIVO FEBBRAIO  15</t>
  </si>
  <si>
    <r>
      <t>IE</t>
    </r>
    <r>
      <rPr>
        <sz val="10"/>
        <rFont val="Arial"/>
        <family val="2"/>
      </rPr>
      <t xml:space="preserve"> m - 2</t>
    </r>
  </si>
  <si>
    <t>gg mese</t>
  </si>
  <si>
    <t>coeff. Indicizzaz.</t>
  </si>
  <si>
    <t xml:space="preserve">IR d,m </t>
  </si>
  <si>
    <t>n. gg - 1</t>
  </si>
  <si>
    <t>data</t>
  </si>
  <si>
    <t>Dati rilevamento indice</t>
  </si>
  <si>
    <t>Dati pubblicazione sul sito MT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</si>
</sst>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color indexed="8"/>
      <name val="Arial"/>
      <family val="2"/>
    </font>
    <font>
      <b/>
      <sz val="13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vertAlign val="subscript"/>
      <sz val="10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3"/>
      <color theme="1"/>
      <name val="Arial"/>
      <family val="2"/>
    </font>
    <font>
      <b/>
      <sz val="13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8"/>
      <color theme="1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 style="medium"/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 horizontal="center"/>
    </xf>
    <xf numFmtId="0" fontId="46" fillId="0" borderId="11" xfId="0" applyFont="1" applyBorder="1" applyAlignment="1">
      <alignment horizontal="right"/>
    </xf>
    <xf numFmtId="0" fontId="22" fillId="0" borderId="11" xfId="0" applyFont="1" applyBorder="1" applyAlignment="1">
      <alignment horizontal="right"/>
    </xf>
    <xf numFmtId="0" fontId="46" fillId="0" borderId="12" xfId="0" applyFont="1" applyBorder="1" applyAlignment="1">
      <alignment horizontal="right"/>
    </xf>
    <xf numFmtId="0" fontId="22" fillId="0" borderId="12" xfId="0" applyFont="1" applyBorder="1" applyAlignment="1">
      <alignment horizontal="right"/>
    </xf>
    <xf numFmtId="0" fontId="46" fillId="0" borderId="13" xfId="0" applyFont="1" applyBorder="1" applyAlignment="1">
      <alignment horizontal="right"/>
    </xf>
    <xf numFmtId="0" fontId="46" fillId="0" borderId="14" xfId="0" applyFont="1" applyBorder="1" applyAlignment="1">
      <alignment horizontal="right"/>
    </xf>
    <xf numFmtId="0" fontId="0" fillId="0" borderId="14" xfId="0" applyBorder="1" applyAlignment="1">
      <alignment/>
    </xf>
    <xf numFmtId="0" fontId="45" fillId="0" borderId="15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5" xfId="0" applyBorder="1" applyAlignment="1">
      <alignment horizontal="right"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right"/>
    </xf>
    <xf numFmtId="0" fontId="0" fillId="0" borderId="11" xfId="0" applyBorder="1" applyAlignment="1">
      <alignment/>
    </xf>
    <xf numFmtId="0" fontId="40" fillId="0" borderId="10" xfId="0" applyFont="1" applyBorder="1" applyAlignment="1">
      <alignment horizontal="center"/>
    </xf>
    <xf numFmtId="0" fontId="0" fillId="0" borderId="11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/>
    </xf>
    <xf numFmtId="0" fontId="0" fillId="0" borderId="21" xfId="0" applyFont="1" applyBorder="1" applyAlignment="1">
      <alignment horizontal="right"/>
    </xf>
    <xf numFmtId="0" fontId="0" fillId="0" borderId="22" xfId="0" applyFont="1" applyBorder="1" applyAlignment="1">
      <alignment horizontal="right"/>
    </xf>
    <xf numFmtId="0" fontId="0" fillId="0" borderId="12" xfId="0" applyBorder="1" applyAlignment="1">
      <alignment/>
    </xf>
    <xf numFmtId="0" fontId="22" fillId="0" borderId="0" xfId="0" applyFont="1" applyAlignment="1">
      <alignment horizontal="right"/>
    </xf>
    <xf numFmtId="0" fontId="40" fillId="0" borderId="23" xfId="0" applyFont="1" applyBorder="1" applyAlignment="1">
      <alignment horizontal="center"/>
    </xf>
    <xf numFmtId="0" fontId="0" fillId="0" borderId="14" xfId="0" applyBorder="1" applyAlignment="1">
      <alignment horizontal="right"/>
    </xf>
    <xf numFmtId="0" fontId="0" fillId="0" borderId="24" xfId="0" applyBorder="1" applyAlignment="1">
      <alignment/>
    </xf>
    <xf numFmtId="0" fontId="0" fillId="0" borderId="25" xfId="0" applyBorder="1" applyAlignment="1">
      <alignment horizontal="right"/>
    </xf>
    <xf numFmtId="0" fontId="0" fillId="33" borderId="12" xfId="0" applyFill="1" applyBorder="1" applyAlignment="1">
      <alignment horizontal="right"/>
    </xf>
    <xf numFmtId="0" fontId="0" fillId="33" borderId="11" xfId="0" applyFill="1" applyBorder="1" applyAlignment="1">
      <alignment horizontal="right"/>
    </xf>
    <xf numFmtId="0" fontId="0" fillId="33" borderId="14" xfId="0" applyFill="1" applyBorder="1" applyAlignment="1">
      <alignment horizontal="right"/>
    </xf>
    <xf numFmtId="0" fontId="0" fillId="33" borderId="13" xfId="0" applyFill="1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26" xfId="0" applyBorder="1" applyAlignment="1">
      <alignment horizontal="right"/>
    </xf>
    <xf numFmtId="0" fontId="0" fillId="33" borderId="17" xfId="0" applyFill="1" applyBorder="1" applyAlignment="1">
      <alignment horizontal="right"/>
    </xf>
    <xf numFmtId="0" fontId="0" fillId="33" borderId="16" xfId="0" applyFill="1" applyBorder="1" applyAlignment="1">
      <alignment horizontal="right"/>
    </xf>
    <xf numFmtId="0" fontId="0" fillId="33" borderId="26" xfId="0" applyFill="1" applyBorder="1" applyAlignment="1">
      <alignment horizontal="right"/>
    </xf>
    <xf numFmtId="0" fontId="0" fillId="33" borderId="21" xfId="0" applyFill="1" applyBorder="1" applyAlignment="1">
      <alignment horizontal="right"/>
    </xf>
    <xf numFmtId="14" fontId="47" fillId="0" borderId="0" xfId="0" applyNumberFormat="1" applyFont="1" applyAlignment="1">
      <alignment/>
    </xf>
    <xf numFmtId="0" fontId="48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0"/>
  <sheetViews>
    <sheetView tabSelected="1" zoomScalePageLayoutView="0" workbookViewId="0" topLeftCell="A1">
      <selection activeCell="B60" sqref="B60"/>
    </sheetView>
  </sheetViews>
  <sheetFormatPr defaultColWidth="9.140625" defaultRowHeight="15"/>
  <cols>
    <col min="1" max="1" width="20.28125" style="0" customWidth="1"/>
    <col min="2" max="2" width="15.7109375" style="0" customWidth="1"/>
    <col min="3" max="3" width="13.7109375" style="0" customWidth="1"/>
    <col min="4" max="7" width="18.7109375" style="0" customWidth="1"/>
  </cols>
  <sheetData>
    <row r="2" ht="16.5">
      <c r="A2" s="2" t="s">
        <v>0</v>
      </c>
    </row>
    <row r="4" ht="16.5">
      <c r="A4" s="1" t="s">
        <v>1</v>
      </c>
    </row>
    <row r="8" ht="15.75" thickBot="1"/>
    <row r="9" spans="1:7" ht="15.75">
      <c r="A9" s="3" t="s">
        <v>2</v>
      </c>
      <c r="B9" s="5" t="s">
        <v>3</v>
      </c>
      <c r="C9" s="5" t="s">
        <v>4</v>
      </c>
      <c r="D9" s="4" t="s">
        <v>5</v>
      </c>
      <c r="E9" s="4" t="s">
        <v>6</v>
      </c>
      <c r="F9" s="5"/>
      <c r="G9" s="7" t="s">
        <v>8</v>
      </c>
    </row>
    <row r="10" spans="1:7" ht="15.75" thickBot="1">
      <c r="A10" s="11" t="s">
        <v>12</v>
      </c>
      <c r="B10" s="9" t="s">
        <v>11</v>
      </c>
      <c r="C10" s="9" t="s">
        <v>10</v>
      </c>
      <c r="D10" s="10"/>
      <c r="E10" s="10"/>
      <c r="F10" s="9"/>
      <c r="G10" s="8" t="s">
        <v>9</v>
      </c>
    </row>
    <row r="12" spans="1:7" ht="15">
      <c r="A12" s="12" t="str">
        <f>"15/03/08"</f>
        <v>15/03/08</v>
      </c>
      <c r="B12" s="14" t="str">
        <f>"106,12"</f>
        <v>106,12</v>
      </c>
      <c r="C12" s="14" t="str">
        <f>"105,67"</f>
        <v>105,67</v>
      </c>
      <c r="D12" s="14" t="str">
        <f>"14"</f>
        <v>14</v>
      </c>
      <c r="E12" s="14" t="str">
        <f>"31"</f>
        <v>31</v>
      </c>
      <c r="F12" s="14"/>
      <c r="G12" s="13" t="str">
        <f>"105,91677"</f>
        <v>105,91677</v>
      </c>
    </row>
    <row r="13" ht="15.75" thickBot="1"/>
    <row r="14" spans="6:7" ht="15">
      <c r="F14" s="15"/>
      <c r="G14" s="6" t="s">
        <v>7</v>
      </c>
    </row>
    <row r="15" spans="6:7" ht="15.75" thickBot="1">
      <c r="F15" s="17"/>
      <c r="G15" s="20" t="s">
        <v>9</v>
      </c>
    </row>
    <row r="17" spans="6:7" ht="15.75" thickBot="1">
      <c r="F17" s="26"/>
      <c r="G17" s="27" t="str">
        <f>"  0,00000"</f>
        <v>  0,00000</v>
      </c>
    </row>
    <row r="18" spans="1:7" ht="16.5" thickBot="1" thickTop="1">
      <c r="A18" s="22" t="s">
        <v>13</v>
      </c>
      <c r="B18" s="5" t="s">
        <v>14</v>
      </c>
      <c r="C18" s="24" t="str">
        <f>"115,13"</f>
        <v>115,13</v>
      </c>
      <c r="D18" s="25"/>
      <c r="E18" s="21"/>
      <c r="F18" s="21"/>
      <c r="G18" s="28"/>
    </row>
    <row r="19" spans="1:7" ht="16.5" thickBot="1" thickTop="1">
      <c r="A19" s="30">
        <v>2015</v>
      </c>
      <c r="B19" s="29" t="s">
        <v>16</v>
      </c>
      <c r="C19" s="33" t="str">
        <f>"115,87"</f>
        <v>115,87</v>
      </c>
      <c r="D19" t="s">
        <v>15</v>
      </c>
      <c r="G19" s="18"/>
    </row>
    <row r="20" spans="1:7" ht="16.5" thickBot="1" thickTop="1">
      <c r="A20" s="16"/>
      <c r="B20" s="31" t="s">
        <v>17</v>
      </c>
      <c r="C20" s="32">
        <v>30</v>
      </c>
      <c r="D20" s="10"/>
      <c r="E20" s="10"/>
      <c r="F20" s="10"/>
      <c r="G20" s="19"/>
    </row>
    <row r="22" ht="15.75" thickBot="1"/>
    <row r="23" spans="2:7" ht="15">
      <c r="B23" s="15" t="s">
        <v>21</v>
      </c>
      <c r="C23" s="23" t="s">
        <v>20</v>
      </c>
      <c r="D23" s="23"/>
      <c r="E23" s="35" t="s">
        <v>19</v>
      </c>
      <c r="F23" s="23"/>
      <c r="G23" s="34" t="s">
        <v>18</v>
      </c>
    </row>
    <row r="24" spans="2:7" ht="15.75" thickBot="1">
      <c r="B24" s="16"/>
      <c r="C24" s="10"/>
      <c r="D24" s="31"/>
      <c r="E24" s="36" t="s">
        <v>9</v>
      </c>
      <c r="F24" s="31"/>
      <c r="G24" s="37" t="s">
        <v>9</v>
      </c>
    </row>
    <row r="26" spans="2:7" ht="15">
      <c r="B26" s="39" t="str">
        <f>"01/04/2015"</f>
        <v>01/04/2015</v>
      </c>
      <c r="C26" s="39" t="str">
        <f>"0"</f>
        <v>0</v>
      </c>
      <c r="D26" s="39"/>
      <c r="E26" s="42" t="str">
        <f>"115,13000"</f>
        <v>115,13000</v>
      </c>
      <c r="F26" s="39"/>
      <c r="G26" s="43" t="str">
        <f>" 1,08699"</f>
        <v> 1,08699</v>
      </c>
    </row>
    <row r="27" spans="2:7" ht="15">
      <c r="B27" s="39" t="str">
        <f>"02/04/2015"</f>
        <v>02/04/2015</v>
      </c>
      <c r="C27" s="39" t="str">
        <f>"1"</f>
        <v>1</v>
      </c>
      <c r="D27" s="39"/>
      <c r="E27" s="42" t="str">
        <f>"115,15467"</f>
        <v>115,15467</v>
      </c>
      <c r="F27" s="39"/>
      <c r="G27" s="43" t="str">
        <f>" 1,08722"</f>
        <v> 1,08722</v>
      </c>
    </row>
    <row r="28" spans="2:7" ht="15">
      <c r="B28" s="39" t="str">
        <f>"03/04/2015"</f>
        <v>03/04/2015</v>
      </c>
      <c r="C28" s="39" t="str">
        <f>"2"</f>
        <v>2</v>
      </c>
      <c r="D28" s="39"/>
      <c r="E28" s="42" t="str">
        <f>"115,17933"</f>
        <v>115,17933</v>
      </c>
      <c r="F28" s="39"/>
      <c r="G28" s="43" t="str">
        <f>" 1,08745"</f>
        <v> 1,08745</v>
      </c>
    </row>
    <row r="29" spans="2:7" ht="15">
      <c r="B29" s="39" t="str">
        <f>"04/04/2015"</f>
        <v>04/04/2015</v>
      </c>
      <c r="C29" s="39" t="str">
        <f>"3"</f>
        <v>3</v>
      </c>
      <c r="D29" s="39"/>
      <c r="E29" s="42" t="str">
        <f>"115,20400"</f>
        <v>115,20400</v>
      </c>
      <c r="F29" s="39"/>
      <c r="G29" s="43" t="str">
        <f>" 1,08768"</f>
        <v> 1,08768</v>
      </c>
    </row>
    <row r="30" spans="2:7" ht="15">
      <c r="B30" s="39" t="str">
        <f>"05/04/2015"</f>
        <v>05/04/2015</v>
      </c>
      <c r="C30" s="39" t="str">
        <f>"4"</f>
        <v>4</v>
      </c>
      <c r="D30" s="39"/>
      <c r="E30" s="42" t="str">
        <f>"115,22867"</f>
        <v>115,22867</v>
      </c>
      <c r="F30" s="39"/>
      <c r="G30" s="43" t="str">
        <f>" 1,08792"</f>
        <v> 1,08792</v>
      </c>
    </row>
    <row r="31" spans="2:7" ht="15">
      <c r="B31" s="39" t="str">
        <f>"06/04/2015"</f>
        <v>06/04/2015</v>
      </c>
      <c r="C31" s="39" t="str">
        <f>"5"</f>
        <v>5</v>
      </c>
      <c r="D31" s="39"/>
      <c r="E31" s="42" t="str">
        <f>"115,25333"</f>
        <v>115,25333</v>
      </c>
      <c r="F31" s="39"/>
      <c r="G31" s="43" t="str">
        <f>" 1,08815"</f>
        <v> 1,08815</v>
      </c>
    </row>
    <row r="32" spans="2:7" ht="15">
      <c r="B32" s="39" t="str">
        <f>"07/04/2015"</f>
        <v>07/04/2015</v>
      </c>
      <c r="C32" s="39" t="str">
        <f>"6"</f>
        <v>6</v>
      </c>
      <c r="D32" s="39"/>
      <c r="E32" s="42" t="str">
        <f>"115,27800"</f>
        <v>115,27800</v>
      </c>
      <c r="F32" s="39"/>
      <c r="G32" s="43" t="str">
        <f>" 1,08838"</f>
        <v> 1,08838</v>
      </c>
    </row>
    <row r="33" spans="2:7" ht="15">
      <c r="B33" s="39" t="str">
        <f>"08/04/2015"</f>
        <v>08/04/2015</v>
      </c>
      <c r="C33" s="39" t="str">
        <f>"7"</f>
        <v>7</v>
      </c>
      <c r="D33" s="39"/>
      <c r="E33" s="42" t="str">
        <f>"115,30267"</f>
        <v>115,30267</v>
      </c>
      <c r="F33" s="39"/>
      <c r="G33" s="43" t="str">
        <f>" 1,08862"</f>
        <v> 1,08862</v>
      </c>
    </row>
    <row r="34" spans="2:7" ht="15">
      <c r="B34" s="39" t="str">
        <f>"09/04/2015"</f>
        <v>09/04/2015</v>
      </c>
      <c r="C34" s="39" t="str">
        <f>"8"</f>
        <v>8</v>
      </c>
      <c r="D34" s="39"/>
      <c r="E34" s="42" t="str">
        <f>"115,32733"</f>
        <v>115,32733</v>
      </c>
      <c r="F34" s="39"/>
      <c r="G34" s="43" t="str">
        <f>" 1,08885"</f>
        <v> 1,08885</v>
      </c>
    </row>
    <row r="35" spans="2:7" ht="15">
      <c r="B35" s="39" t="str">
        <f>"10/04/2015"</f>
        <v>10/04/2015</v>
      </c>
      <c r="C35" s="39" t="str">
        <f>"9"</f>
        <v>9</v>
      </c>
      <c r="D35" s="39"/>
      <c r="E35" s="42" t="str">
        <f>"115,35200"</f>
        <v>115,35200</v>
      </c>
      <c r="F35" s="39"/>
      <c r="G35" s="43" t="str">
        <f>" 1,08908"</f>
        <v> 1,08908</v>
      </c>
    </row>
    <row r="36" spans="2:7" ht="15">
      <c r="B36" s="39" t="str">
        <f>"11/04/2015"</f>
        <v>11/04/2015</v>
      </c>
      <c r="C36" s="39" t="str">
        <f>"10"</f>
        <v>10</v>
      </c>
      <c r="D36" s="39"/>
      <c r="E36" s="42" t="str">
        <f>"115,37667"</f>
        <v>115,37667</v>
      </c>
      <c r="F36" s="39"/>
      <c r="G36" s="43" t="str">
        <f>" 1,08931"</f>
        <v> 1,08931</v>
      </c>
    </row>
    <row r="37" spans="2:7" ht="15">
      <c r="B37" s="39" t="str">
        <f>"12/04/2015"</f>
        <v>12/04/2015</v>
      </c>
      <c r="C37" s="39" t="str">
        <f>"11"</f>
        <v>11</v>
      </c>
      <c r="D37" s="39"/>
      <c r="E37" s="42" t="str">
        <f>"115,40133"</f>
        <v>115,40133</v>
      </c>
      <c r="F37" s="39"/>
      <c r="G37" s="43" t="str">
        <f>" 1,08955"</f>
        <v> 1,08955</v>
      </c>
    </row>
    <row r="38" spans="2:7" ht="15">
      <c r="B38" s="39" t="str">
        <f>"13/04/2015"</f>
        <v>13/04/2015</v>
      </c>
      <c r="C38" s="39" t="str">
        <f>"12"</f>
        <v>12</v>
      </c>
      <c r="D38" s="39"/>
      <c r="E38" s="42" t="str">
        <f>"115,42600"</f>
        <v>115,42600</v>
      </c>
      <c r="F38" s="39"/>
      <c r="G38" s="43" t="str">
        <f>" 1,08978"</f>
        <v> 1,08978</v>
      </c>
    </row>
    <row r="39" spans="2:7" ht="15">
      <c r="B39" s="39" t="str">
        <f>"14/04/2015"</f>
        <v>14/04/2015</v>
      </c>
      <c r="C39" s="39" t="str">
        <f>"13"</f>
        <v>13</v>
      </c>
      <c r="D39" s="39"/>
      <c r="E39" s="42" t="str">
        <f>"115,45067"</f>
        <v>115,45067</v>
      </c>
      <c r="F39" s="39"/>
      <c r="G39" s="43" t="str">
        <f>" 1,09001"</f>
        <v> 1,09001</v>
      </c>
    </row>
    <row r="40" spans="2:7" ht="15">
      <c r="B40" s="39" t="str">
        <f>"15/04/2015"</f>
        <v>15/04/2015</v>
      </c>
      <c r="C40" s="39" t="str">
        <f>"14"</f>
        <v>14</v>
      </c>
      <c r="D40" s="39"/>
      <c r="E40" s="42" t="str">
        <f>"115,47533"</f>
        <v>115,47533</v>
      </c>
      <c r="F40" s="39"/>
      <c r="G40" s="43" t="str">
        <f>" 1,09025"</f>
        <v> 1,09025</v>
      </c>
    </row>
    <row r="41" spans="2:7" ht="15">
      <c r="B41" s="39" t="str">
        <f>"16/04/2015"</f>
        <v>16/04/2015</v>
      </c>
      <c r="C41" s="39" t="str">
        <f>"15"</f>
        <v>15</v>
      </c>
      <c r="D41" s="39"/>
      <c r="E41" s="42" t="str">
        <f>"115,50000"</f>
        <v>115,50000</v>
      </c>
      <c r="F41" s="39"/>
      <c r="G41" s="43" t="str">
        <f>" 1,09048"</f>
        <v> 1,09048</v>
      </c>
    </row>
    <row r="42" spans="2:7" ht="15">
      <c r="B42" s="39" t="str">
        <f>"17/04/2015"</f>
        <v>17/04/2015</v>
      </c>
      <c r="C42" s="39" t="str">
        <f>"16"</f>
        <v>16</v>
      </c>
      <c r="D42" s="39"/>
      <c r="E42" s="42" t="str">
        <f>"115,52467"</f>
        <v>115,52467</v>
      </c>
      <c r="F42" s="39"/>
      <c r="G42" s="43" t="str">
        <f>" 1,09071"</f>
        <v> 1,09071</v>
      </c>
    </row>
    <row r="43" spans="2:7" ht="15">
      <c r="B43" s="39" t="str">
        <f>"18/04/2015"</f>
        <v>18/04/2015</v>
      </c>
      <c r="C43" s="39" t="str">
        <f>"17"</f>
        <v>17</v>
      </c>
      <c r="D43" s="39"/>
      <c r="E43" s="42" t="str">
        <f>"115,54933"</f>
        <v>115,54933</v>
      </c>
      <c r="F43" s="39"/>
      <c r="G43" s="43" t="str">
        <f>" 1,09094"</f>
        <v> 1,09094</v>
      </c>
    </row>
    <row r="44" spans="2:7" ht="15">
      <c r="B44" s="39" t="str">
        <f>"19/04/2015"</f>
        <v>19/04/2015</v>
      </c>
      <c r="C44" s="39" t="str">
        <f>"18"</f>
        <v>18</v>
      </c>
      <c r="D44" s="39"/>
      <c r="E44" s="42" t="str">
        <f>"115,57400"</f>
        <v>115,57400</v>
      </c>
      <c r="F44" s="39"/>
      <c r="G44" s="43" t="str">
        <f>" 1,09118"</f>
        <v> 1,09118</v>
      </c>
    </row>
    <row r="45" spans="2:7" ht="15">
      <c r="B45" s="39" t="str">
        <f>"20/04/2015"</f>
        <v>20/04/2015</v>
      </c>
      <c r="C45" s="39" t="str">
        <f>"19"</f>
        <v>19</v>
      </c>
      <c r="D45" s="39"/>
      <c r="E45" s="42" t="str">
        <f>"115,59867"</f>
        <v>115,59867</v>
      </c>
      <c r="F45" s="39"/>
      <c r="G45" s="43" t="str">
        <f>" 1,09141"</f>
        <v> 1,09141</v>
      </c>
    </row>
    <row r="46" spans="2:7" ht="15">
      <c r="B46" s="39" t="str">
        <f>"21/04/2015"</f>
        <v>21/04/2015</v>
      </c>
      <c r="C46" s="39" t="str">
        <f>"20"</f>
        <v>20</v>
      </c>
      <c r="D46" s="39"/>
      <c r="E46" s="42" t="str">
        <f>"115,62333"</f>
        <v>115,62333</v>
      </c>
      <c r="F46" s="39"/>
      <c r="G46" s="43" t="str">
        <f>" 1,09164"</f>
        <v> 1,09164</v>
      </c>
    </row>
    <row r="47" spans="2:7" ht="15">
      <c r="B47" s="39" t="str">
        <f>"22/04/2015"</f>
        <v>22/04/2015</v>
      </c>
      <c r="C47" s="39" t="str">
        <f>"21"</f>
        <v>21</v>
      </c>
      <c r="D47" s="39"/>
      <c r="E47" s="42" t="str">
        <f>"115,64800"</f>
        <v>115,64800</v>
      </c>
      <c r="F47" s="39"/>
      <c r="G47" s="43" t="str">
        <f>" 1,09188"</f>
        <v> 1,09188</v>
      </c>
    </row>
    <row r="48" spans="2:7" ht="15">
      <c r="B48" s="39" t="str">
        <f>"23/04/2015"</f>
        <v>23/04/2015</v>
      </c>
      <c r="C48" s="39" t="str">
        <f>"22"</f>
        <v>22</v>
      </c>
      <c r="D48" s="39"/>
      <c r="E48" s="42" t="str">
        <f>"115,67267"</f>
        <v>115,67267</v>
      </c>
      <c r="F48" s="39"/>
      <c r="G48" s="43" t="str">
        <f>" 1,09211"</f>
        <v> 1,09211</v>
      </c>
    </row>
    <row r="49" spans="2:7" ht="15">
      <c r="B49" s="39" t="str">
        <f>"24/04/2015"</f>
        <v>24/04/2015</v>
      </c>
      <c r="C49" s="39" t="str">
        <f>"23"</f>
        <v>23</v>
      </c>
      <c r="D49" s="39"/>
      <c r="E49" s="42" t="str">
        <f>"115,69733"</f>
        <v>115,69733</v>
      </c>
      <c r="F49" s="39"/>
      <c r="G49" s="43" t="str">
        <f>" 1,09234"</f>
        <v> 1,09234</v>
      </c>
    </row>
    <row r="50" spans="2:7" ht="15">
      <c r="B50" s="39" t="str">
        <f>"25/04/2015"</f>
        <v>25/04/2015</v>
      </c>
      <c r="C50" s="39" t="str">
        <f>"24"</f>
        <v>24</v>
      </c>
      <c r="D50" s="39"/>
      <c r="E50" s="42" t="str">
        <f>"115,72200"</f>
        <v>115,72200</v>
      </c>
      <c r="F50" s="39"/>
      <c r="G50" s="43" t="str">
        <f>" 1,09257"</f>
        <v> 1,09257</v>
      </c>
    </row>
    <row r="51" spans="2:7" ht="15">
      <c r="B51" s="39" t="str">
        <f>"26/04/2015"</f>
        <v>26/04/2015</v>
      </c>
      <c r="C51" s="39" t="str">
        <f>"25"</f>
        <v>25</v>
      </c>
      <c r="D51" s="39"/>
      <c r="E51" s="42" t="str">
        <f>"115,74667"</f>
        <v>115,74667</v>
      </c>
      <c r="F51" s="39"/>
      <c r="G51" s="43" t="str">
        <f>" 1,09281"</f>
        <v> 1,09281</v>
      </c>
    </row>
    <row r="52" spans="2:7" ht="15">
      <c r="B52" s="39" t="str">
        <f>"27/04/2015"</f>
        <v>27/04/2015</v>
      </c>
      <c r="C52" s="39" t="str">
        <f>"26"</f>
        <v>26</v>
      </c>
      <c r="D52" s="39"/>
      <c r="E52" s="42" t="str">
        <f>"115,77133"</f>
        <v>115,77133</v>
      </c>
      <c r="F52" s="39"/>
      <c r="G52" s="43" t="str">
        <f>" 1,09304"</f>
        <v> 1,09304</v>
      </c>
    </row>
    <row r="53" spans="2:7" ht="15">
      <c r="B53" s="39" t="str">
        <f>"28/04/2015"</f>
        <v>28/04/2015</v>
      </c>
      <c r="C53" s="39" t="str">
        <f>"27"</f>
        <v>27</v>
      </c>
      <c r="D53" s="39"/>
      <c r="E53" s="42" t="str">
        <f>"115,79600"</f>
        <v>115,79600</v>
      </c>
      <c r="F53" s="39"/>
      <c r="G53" s="43" t="str">
        <f>" 1,09327"</f>
        <v> 1,09327</v>
      </c>
    </row>
    <row r="54" spans="2:7" ht="15">
      <c r="B54" s="39" t="str">
        <f>"29/04/2015"</f>
        <v>29/04/2015</v>
      </c>
      <c r="C54" s="39" t="str">
        <f>"28"</f>
        <v>28</v>
      </c>
      <c r="D54" s="39"/>
      <c r="E54" s="42" t="str">
        <f>"115,82067"</f>
        <v>115,82067</v>
      </c>
      <c r="F54" s="39"/>
      <c r="G54" s="43" t="str">
        <f>" 1,09351"</f>
        <v> 1,09351</v>
      </c>
    </row>
    <row r="55" spans="2:7" ht="15">
      <c r="B55" s="38" t="str">
        <f>"30/04/2015"</f>
        <v>30/04/2015</v>
      </c>
      <c r="C55" s="38" t="str">
        <f>"29"</f>
        <v>29</v>
      </c>
      <c r="D55" s="38"/>
      <c r="E55" s="41" t="str">
        <f>"115,84533"</f>
        <v>115,84533</v>
      </c>
      <c r="F55" s="38"/>
      <c r="G55" s="40" t="str">
        <f>" 1,09374"</f>
        <v> 1,09374</v>
      </c>
    </row>
    <row r="58" spans="1:2" ht="23.25">
      <c r="A58" s="44">
        <v>42080</v>
      </c>
      <c r="B58" s="45" t="s">
        <v>22</v>
      </c>
    </row>
    <row r="60" spans="1:2" ht="23.25">
      <c r="A60" s="44">
        <v>42080</v>
      </c>
      <c r="B60" s="45" t="s">
        <v>23</v>
      </c>
    </row>
  </sheetData>
  <sheetProtection/>
  <printOptions/>
  <pageMargins left="0.393700787401575" right="0.393700787401575" top="0.393700787401575" bottom="0.393700787401575" header="0.393700787401575" footer="0.39370078740157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London Stock Exchange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Abbiati, Alberto</dc:creator>
  <cp:keywords/>
  <dc:description/>
  <cp:lastModifiedBy>Abbiati, Alberto</cp:lastModifiedBy>
  <cp:lastPrinted>2015-03-17T11:09:05Z</cp:lastPrinted>
  <dcterms:created xsi:type="dcterms:W3CDTF">2015-03-17T10:48:28Z</dcterms:created>
  <dcterms:modified xsi:type="dcterms:W3CDTF">2015-03-17T11:09:17Z</dcterms:modified>
  <cp:category/>
  <cp:version/>
  <cp:contentType/>
  <cp:contentStatus/>
</cp:coreProperties>
</file>