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70" windowWidth="21795" windowHeight="86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'Foglio1'!$A$1:$G$62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<sst xmlns="http://schemas.openxmlformats.org/spreadsheetml/2006/main" count="28" uniqueCount="25">
  <si>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DE0001030500 - BRD 15/03/2006 15/04/16              1,15                                                                      </t>
  </si>
  <si>
    <t xml:space="preserve">IT0004085210 - ITALIA BTP 2006/2017 A TASSO         VARIABILE INDICIZZATO                                                     </t>
  </si>
  <si>
    <t>Calcolo del Coefficiente di Indicizzazione relativo al mese di LUGLIO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</si>
  <si>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</si>
  <si>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</si>
  <si>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</si>
  <si>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</si>
  <si>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</si>
  <si>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</si>
  <si>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</si>
  <si>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</si>
  <si>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</si>
  <si>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</si>
  <si>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</si>
  <si>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LUGLIO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</si>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</sst>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1">
      <selection activeCell="B62" sqref="B62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3" ht="16.5">
      <c r="A3" s="2" t="s">
        <v>1</v>
      </c>
    </row>
    <row r="5" ht="16.5">
      <c r="A5" s="1" t="s">
        <v>2</v>
      </c>
    </row>
    <row r="9" ht="15.75" thickBot="1"/>
    <row r="10" spans="1:7" ht="15.75">
      <c r="A10" s="3" t="s">
        <v>3</v>
      </c>
      <c r="B10" s="5" t="s">
        <v>4</v>
      </c>
      <c r="C10" s="5" t="s">
        <v>5</v>
      </c>
      <c r="D10" s="4" t="s">
        <v>6</v>
      </c>
      <c r="E10" s="4" t="s">
        <v>7</v>
      </c>
      <c r="F10" s="5"/>
      <c r="G10" s="7" t="s">
        <v>9</v>
      </c>
    </row>
    <row r="11" spans="1:7" ht="15.75" thickBot="1">
      <c r="A11" s="11" t="s">
        <v>13</v>
      </c>
      <c r="B11" s="9" t="s">
        <v>12</v>
      </c>
      <c r="C11" s="9" t="s">
        <v>11</v>
      </c>
      <c r="D11" s="10"/>
      <c r="E11" s="10"/>
      <c r="F11" s="9"/>
      <c r="G11" s="8" t="s">
        <v>10</v>
      </c>
    </row>
    <row r="13" spans="1:7" ht="15">
      <c r="A13" s="12" t="str">
        <f>"15/03/06"</f>
        <v>15/03/06</v>
      </c>
      <c r="B13" s="14" t="str">
        <f>"101,10"</f>
        <v>101,10</v>
      </c>
      <c r="C13" s="14" t="str">
        <f>"100,62"</f>
        <v>100,62</v>
      </c>
      <c r="D13" s="14" t="str">
        <f>"14"</f>
        <v>14</v>
      </c>
      <c r="E13" s="14" t="str">
        <f>"31"</f>
        <v>31</v>
      </c>
      <c r="F13" s="14"/>
      <c r="G13" s="13" t="str">
        <f>"100,88323"</f>
        <v>100,88323</v>
      </c>
    </row>
    <row r="14" ht="15.75" thickBot="1"/>
    <row r="15" spans="6:7" ht="15">
      <c r="F15" s="15"/>
      <c r="G15" s="6" t="s">
        <v>8</v>
      </c>
    </row>
    <row r="16" spans="6:7" ht="15.75" thickBot="1">
      <c r="F16" s="17"/>
      <c r="G16" s="20" t="s">
        <v>10</v>
      </c>
    </row>
    <row r="18" spans="6:7" ht="15.75" thickBot="1">
      <c r="F18" s="26"/>
      <c r="G18" s="27" t="str">
        <f>"  0,00000"</f>
        <v>  0,00000</v>
      </c>
    </row>
    <row r="19" spans="1:7" ht="16.5" thickBot="1" thickTop="1">
      <c r="A19" s="22" t="s">
        <v>14</v>
      </c>
      <c r="B19" s="5" t="s">
        <v>15</v>
      </c>
      <c r="C19" s="24" t="str">
        <f>"117,57"</f>
        <v>117,57</v>
      </c>
      <c r="D19" s="25"/>
      <c r="E19" s="21"/>
      <c r="F19" s="21"/>
      <c r="G19" s="28"/>
    </row>
    <row r="20" spans="1:7" ht="16.5" thickBot="1" thickTop="1">
      <c r="A20" s="30">
        <v>2014</v>
      </c>
      <c r="B20" s="29" t="s">
        <v>17</v>
      </c>
      <c r="C20" s="33" t="str">
        <f>"117,44"</f>
        <v>117,44</v>
      </c>
      <c r="D20" t="s">
        <v>16</v>
      </c>
      <c r="G20" s="18"/>
    </row>
    <row r="21" spans="1:7" ht="16.5" thickBot="1" thickTop="1">
      <c r="A21" s="16"/>
      <c r="B21" s="31" t="s">
        <v>18</v>
      </c>
      <c r="C21" s="32">
        <v>31</v>
      </c>
      <c r="D21" s="10"/>
      <c r="E21" s="10"/>
      <c r="F21" s="10"/>
      <c r="G21" s="19"/>
    </row>
    <row r="23" ht="15.75" thickBot="1"/>
    <row r="24" spans="2:7" ht="15">
      <c r="B24" s="15" t="s">
        <v>22</v>
      </c>
      <c r="C24" s="23" t="s">
        <v>21</v>
      </c>
      <c r="D24" s="23"/>
      <c r="E24" s="35" t="s">
        <v>20</v>
      </c>
      <c r="F24" s="23"/>
      <c r="G24" s="34" t="s">
        <v>19</v>
      </c>
    </row>
    <row r="25" spans="2:7" ht="15.75" thickBot="1">
      <c r="B25" s="16"/>
      <c r="C25" s="10"/>
      <c r="D25" s="31"/>
      <c r="E25" s="36" t="s">
        <v>10</v>
      </c>
      <c r="F25" s="31"/>
      <c r="G25" s="37" t="s">
        <v>10</v>
      </c>
    </row>
    <row r="27" spans="2:7" ht="15">
      <c r="B27" s="39" t="str">
        <f>"01/07/2014"</f>
        <v>01/07/2014</v>
      </c>
      <c r="C27" s="39" t="str">
        <f>"0"</f>
        <v>0</v>
      </c>
      <c r="D27" s="39"/>
      <c r="E27" s="42" t="str">
        <f>"117,57000"</f>
        <v>117,57000</v>
      </c>
      <c r="F27" s="39"/>
      <c r="G27" s="43" t="str">
        <f>" 1,16541"</f>
        <v> 1,16541</v>
      </c>
    </row>
    <row r="28" spans="2:7" ht="15">
      <c r="B28" s="39" t="str">
        <f>"02/07/2014"</f>
        <v>02/07/2014</v>
      </c>
      <c r="C28" s="39" t="str">
        <f>"1"</f>
        <v>1</v>
      </c>
      <c r="D28" s="39"/>
      <c r="E28" s="42" t="str">
        <f>"117,56581"</f>
        <v>117,56581</v>
      </c>
      <c r="F28" s="39"/>
      <c r="G28" s="43" t="str">
        <f>" 1,16537"</f>
        <v> 1,16537</v>
      </c>
    </row>
    <row r="29" spans="2:7" ht="15">
      <c r="B29" s="39" t="str">
        <f>"03/07/2014"</f>
        <v>03/07/2014</v>
      </c>
      <c r="C29" s="39" t="str">
        <f>"2"</f>
        <v>2</v>
      </c>
      <c r="D29" s="39"/>
      <c r="E29" s="42" t="str">
        <f>"117,56161"</f>
        <v>117,56161</v>
      </c>
      <c r="F29" s="39"/>
      <c r="G29" s="43" t="str">
        <f>" 1,16532"</f>
        <v> 1,16532</v>
      </c>
    </row>
    <row r="30" spans="2:7" ht="15">
      <c r="B30" s="39" t="str">
        <f>"04/07/2014"</f>
        <v>04/07/2014</v>
      </c>
      <c r="C30" s="39" t="str">
        <f>"3"</f>
        <v>3</v>
      </c>
      <c r="D30" s="39"/>
      <c r="E30" s="42" t="str">
        <f>"117,55742"</f>
        <v>117,55742</v>
      </c>
      <c r="F30" s="39"/>
      <c r="G30" s="43" t="str">
        <f>" 1,16528"</f>
        <v> 1,16528</v>
      </c>
    </row>
    <row r="31" spans="2:7" ht="15">
      <c r="B31" s="39" t="str">
        <f>"05/07/2014"</f>
        <v>05/07/2014</v>
      </c>
      <c r="C31" s="39" t="str">
        <f>"4"</f>
        <v>4</v>
      </c>
      <c r="D31" s="39"/>
      <c r="E31" s="42" t="str">
        <f>"117,55323"</f>
        <v>117,55323</v>
      </c>
      <c r="F31" s="39"/>
      <c r="G31" s="43" t="str">
        <f>" 1,16524"</f>
        <v> 1,16524</v>
      </c>
    </row>
    <row r="32" spans="2:7" ht="15">
      <c r="B32" s="39" t="str">
        <f>"06/07/2014"</f>
        <v>06/07/2014</v>
      </c>
      <c r="C32" s="39" t="str">
        <f>"5"</f>
        <v>5</v>
      </c>
      <c r="D32" s="39"/>
      <c r="E32" s="42" t="str">
        <f>"117,54903"</f>
        <v>117,54903</v>
      </c>
      <c r="F32" s="39"/>
      <c r="G32" s="43" t="str">
        <f>" 1,16520"</f>
        <v> 1,16520</v>
      </c>
    </row>
    <row r="33" spans="2:7" ht="15">
      <c r="B33" s="39" t="str">
        <f>"07/07/2014"</f>
        <v>07/07/2014</v>
      </c>
      <c r="C33" s="39" t="str">
        <f>"6"</f>
        <v>6</v>
      </c>
      <c r="D33" s="39"/>
      <c r="E33" s="42" t="str">
        <f>"117,54484"</f>
        <v>117,54484</v>
      </c>
      <c r="F33" s="39"/>
      <c r="G33" s="43" t="str">
        <f>" 1,16516"</f>
        <v> 1,16516</v>
      </c>
    </row>
    <row r="34" spans="2:7" ht="15">
      <c r="B34" s="39" t="str">
        <f>"08/07/2014"</f>
        <v>08/07/2014</v>
      </c>
      <c r="C34" s="39" t="str">
        <f>"7"</f>
        <v>7</v>
      </c>
      <c r="D34" s="39"/>
      <c r="E34" s="42" t="str">
        <f>"117,54065"</f>
        <v>117,54065</v>
      </c>
      <c r="F34" s="39"/>
      <c r="G34" s="43" t="str">
        <f>" 1,16512"</f>
        <v> 1,16512</v>
      </c>
    </row>
    <row r="35" spans="2:7" ht="15">
      <c r="B35" s="39" t="str">
        <f>"09/07/2014"</f>
        <v>09/07/2014</v>
      </c>
      <c r="C35" s="39" t="str">
        <f>"8"</f>
        <v>8</v>
      </c>
      <c r="D35" s="39"/>
      <c r="E35" s="42" t="str">
        <f>"117,53645"</f>
        <v>117,53645</v>
      </c>
      <c r="F35" s="39"/>
      <c r="G35" s="43" t="str">
        <f>" 1,16507"</f>
        <v> 1,16507</v>
      </c>
    </row>
    <row r="36" spans="2:7" ht="15">
      <c r="B36" s="39" t="str">
        <f>"10/07/2014"</f>
        <v>10/07/2014</v>
      </c>
      <c r="C36" s="39" t="str">
        <f>"9"</f>
        <v>9</v>
      </c>
      <c r="D36" s="39"/>
      <c r="E36" s="42" t="str">
        <f>"117,53226"</f>
        <v>117,53226</v>
      </c>
      <c r="F36" s="39"/>
      <c r="G36" s="43" t="str">
        <f>" 1,16503"</f>
        <v> 1,16503</v>
      </c>
    </row>
    <row r="37" spans="2:7" ht="15">
      <c r="B37" s="39" t="str">
        <f>"11/07/2014"</f>
        <v>11/07/2014</v>
      </c>
      <c r="C37" s="39" t="str">
        <f>"10"</f>
        <v>10</v>
      </c>
      <c r="D37" s="39"/>
      <c r="E37" s="42" t="str">
        <f>"117,52806"</f>
        <v>117,52806</v>
      </c>
      <c r="F37" s="39"/>
      <c r="G37" s="43" t="str">
        <f>" 1,16499"</f>
        <v> 1,16499</v>
      </c>
    </row>
    <row r="38" spans="2:7" ht="15">
      <c r="B38" s="39" t="str">
        <f>"12/07/2014"</f>
        <v>12/07/2014</v>
      </c>
      <c r="C38" s="39" t="str">
        <f>"11"</f>
        <v>11</v>
      </c>
      <c r="D38" s="39"/>
      <c r="E38" s="42" t="str">
        <f>"117,52387"</f>
        <v>117,52387</v>
      </c>
      <c r="F38" s="39"/>
      <c r="G38" s="43" t="str">
        <f>" 1,16495"</f>
        <v> 1,16495</v>
      </c>
    </row>
    <row r="39" spans="2:7" ht="15">
      <c r="B39" s="39" t="str">
        <f>"13/07/2014"</f>
        <v>13/07/2014</v>
      </c>
      <c r="C39" s="39" t="str">
        <f>"12"</f>
        <v>12</v>
      </c>
      <c r="D39" s="39"/>
      <c r="E39" s="42" t="str">
        <f>"117,51968"</f>
        <v>117,51968</v>
      </c>
      <c r="F39" s="39"/>
      <c r="G39" s="43" t="str">
        <f>" 1,16491"</f>
        <v> 1,16491</v>
      </c>
    </row>
    <row r="40" spans="2:7" ht="15">
      <c r="B40" s="39" t="str">
        <f>"14/07/2014"</f>
        <v>14/07/2014</v>
      </c>
      <c r="C40" s="39" t="str">
        <f>"13"</f>
        <v>13</v>
      </c>
      <c r="D40" s="39"/>
      <c r="E40" s="42" t="str">
        <f>"117,51548"</f>
        <v>117,51548</v>
      </c>
      <c r="F40" s="39"/>
      <c r="G40" s="43" t="str">
        <f>" 1,16487"</f>
        <v> 1,16487</v>
      </c>
    </row>
    <row r="41" spans="2:7" ht="15">
      <c r="B41" s="39" t="str">
        <f>"15/07/2014"</f>
        <v>15/07/2014</v>
      </c>
      <c r="C41" s="39" t="str">
        <f>"14"</f>
        <v>14</v>
      </c>
      <c r="D41" s="39"/>
      <c r="E41" s="42" t="str">
        <f>"117,51129"</f>
        <v>117,51129</v>
      </c>
      <c r="F41" s="39"/>
      <c r="G41" s="43" t="str">
        <f>" 1,16482"</f>
        <v> 1,16482</v>
      </c>
    </row>
    <row r="42" spans="2:7" ht="15">
      <c r="B42" s="39" t="str">
        <f>"16/07/2014"</f>
        <v>16/07/2014</v>
      </c>
      <c r="C42" s="39" t="str">
        <f>"15"</f>
        <v>15</v>
      </c>
      <c r="D42" s="39"/>
      <c r="E42" s="42" t="str">
        <f>"117,50710"</f>
        <v>117,50710</v>
      </c>
      <c r="F42" s="39"/>
      <c r="G42" s="43" t="str">
        <f>" 1,16478"</f>
        <v> 1,16478</v>
      </c>
    </row>
    <row r="43" spans="2:7" ht="15">
      <c r="B43" s="39" t="str">
        <f>"17/07/2014"</f>
        <v>17/07/2014</v>
      </c>
      <c r="C43" s="39" t="str">
        <f>"16"</f>
        <v>16</v>
      </c>
      <c r="D43" s="39"/>
      <c r="E43" s="42" t="str">
        <f>"117,50290"</f>
        <v>117,50290</v>
      </c>
      <c r="F43" s="39"/>
      <c r="G43" s="43" t="str">
        <f>" 1,16474"</f>
        <v> 1,16474</v>
      </c>
    </row>
    <row r="44" spans="2:7" ht="15">
      <c r="B44" s="39" t="str">
        <f>"18/07/2014"</f>
        <v>18/07/2014</v>
      </c>
      <c r="C44" s="39" t="str">
        <f>"17"</f>
        <v>17</v>
      </c>
      <c r="D44" s="39"/>
      <c r="E44" s="42" t="str">
        <f>"117,49871"</f>
        <v>117,49871</v>
      </c>
      <c r="F44" s="39"/>
      <c r="G44" s="43" t="str">
        <f>" 1,16470"</f>
        <v> 1,16470</v>
      </c>
    </row>
    <row r="45" spans="2:7" ht="15">
      <c r="B45" s="39" t="str">
        <f>"19/07/2014"</f>
        <v>19/07/2014</v>
      </c>
      <c r="C45" s="39" t="str">
        <f>"18"</f>
        <v>18</v>
      </c>
      <c r="D45" s="39"/>
      <c r="E45" s="42" t="str">
        <f>"117,49452"</f>
        <v>117,49452</v>
      </c>
      <c r="F45" s="39"/>
      <c r="G45" s="43" t="str">
        <f>" 1,16466"</f>
        <v> 1,16466</v>
      </c>
    </row>
    <row r="46" spans="2:7" ht="15">
      <c r="B46" s="39" t="str">
        <f>"20/07/2014"</f>
        <v>20/07/2014</v>
      </c>
      <c r="C46" s="39" t="str">
        <f>"19"</f>
        <v>19</v>
      </c>
      <c r="D46" s="39"/>
      <c r="E46" s="42" t="str">
        <f>"117,49032"</f>
        <v>117,49032</v>
      </c>
      <c r="F46" s="39"/>
      <c r="G46" s="43" t="str">
        <f>" 1,16462"</f>
        <v> 1,16462</v>
      </c>
    </row>
    <row r="47" spans="2:7" ht="15">
      <c r="B47" s="39" t="str">
        <f>"21/07/2014"</f>
        <v>21/07/2014</v>
      </c>
      <c r="C47" s="39" t="str">
        <f>"20"</f>
        <v>20</v>
      </c>
      <c r="D47" s="39"/>
      <c r="E47" s="42" t="str">
        <f>"117,48613"</f>
        <v>117,48613</v>
      </c>
      <c r="F47" s="39"/>
      <c r="G47" s="43" t="str">
        <f>" 1,16458"</f>
        <v> 1,16458</v>
      </c>
    </row>
    <row r="48" spans="2:7" ht="15">
      <c r="B48" s="39" t="str">
        <f>"22/07/2014"</f>
        <v>22/07/2014</v>
      </c>
      <c r="C48" s="39" t="str">
        <f>"21"</f>
        <v>21</v>
      </c>
      <c r="D48" s="39"/>
      <c r="E48" s="42" t="str">
        <f>"117,48194"</f>
        <v>117,48194</v>
      </c>
      <c r="F48" s="39"/>
      <c r="G48" s="43" t="str">
        <f>" 1,16453"</f>
        <v> 1,16453</v>
      </c>
    </row>
    <row r="49" spans="2:7" ht="15">
      <c r="B49" s="39" t="str">
        <f>"23/07/2014"</f>
        <v>23/07/2014</v>
      </c>
      <c r="C49" s="39" t="str">
        <f>"22"</f>
        <v>22</v>
      </c>
      <c r="D49" s="39"/>
      <c r="E49" s="42" t="str">
        <f>"117,47774"</f>
        <v>117,47774</v>
      </c>
      <c r="F49" s="39"/>
      <c r="G49" s="43" t="str">
        <f>" 1,16449"</f>
        <v> 1,16449</v>
      </c>
    </row>
    <row r="50" spans="2:7" ht="15">
      <c r="B50" s="39" t="str">
        <f>"24/07/2014"</f>
        <v>24/07/2014</v>
      </c>
      <c r="C50" s="39" t="str">
        <f>"23"</f>
        <v>23</v>
      </c>
      <c r="D50" s="39"/>
      <c r="E50" s="42" t="str">
        <f>"117,47355"</f>
        <v>117,47355</v>
      </c>
      <c r="F50" s="39"/>
      <c r="G50" s="43" t="str">
        <f>" 1,16445"</f>
        <v> 1,16445</v>
      </c>
    </row>
    <row r="51" spans="2:7" ht="15">
      <c r="B51" s="39" t="str">
        <f>"25/07/2014"</f>
        <v>25/07/2014</v>
      </c>
      <c r="C51" s="39" t="str">
        <f>"24"</f>
        <v>24</v>
      </c>
      <c r="D51" s="39"/>
      <c r="E51" s="42" t="str">
        <f>"117,46935"</f>
        <v>117,46935</v>
      </c>
      <c r="F51" s="39"/>
      <c r="G51" s="43" t="str">
        <f>" 1,16441"</f>
        <v> 1,16441</v>
      </c>
    </row>
    <row r="52" spans="2:7" ht="15">
      <c r="B52" s="39" t="str">
        <f>"26/07/2014"</f>
        <v>26/07/2014</v>
      </c>
      <c r="C52" s="39" t="str">
        <f>"25"</f>
        <v>25</v>
      </c>
      <c r="D52" s="39"/>
      <c r="E52" s="42" t="str">
        <f>"117,46516"</f>
        <v>117,46516</v>
      </c>
      <c r="F52" s="39"/>
      <c r="G52" s="43" t="str">
        <f>" 1,16437"</f>
        <v> 1,16437</v>
      </c>
    </row>
    <row r="53" spans="2:7" ht="15">
      <c r="B53" s="39" t="str">
        <f>"27/07/2014"</f>
        <v>27/07/2014</v>
      </c>
      <c r="C53" s="39" t="str">
        <f>"26"</f>
        <v>26</v>
      </c>
      <c r="D53" s="39"/>
      <c r="E53" s="42" t="str">
        <f>"117,46097"</f>
        <v>117,46097</v>
      </c>
      <c r="F53" s="39"/>
      <c r="G53" s="43" t="str">
        <f>" 1,16433"</f>
        <v> 1,16433</v>
      </c>
    </row>
    <row r="54" spans="2:7" ht="15">
      <c r="B54" s="39" t="str">
        <f>"28/07/2014"</f>
        <v>28/07/2014</v>
      </c>
      <c r="C54" s="39" t="str">
        <f>"27"</f>
        <v>27</v>
      </c>
      <c r="D54" s="39"/>
      <c r="E54" s="42" t="str">
        <f>"117,45677"</f>
        <v>117,45677</v>
      </c>
      <c r="F54" s="39"/>
      <c r="G54" s="43" t="str">
        <f>" 1,16428"</f>
        <v> 1,16428</v>
      </c>
    </row>
    <row r="55" spans="2:7" ht="15">
      <c r="B55" s="39" t="str">
        <f>"29/07/2014"</f>
        <v>29/07/2014</v>
      </c>
      <c r="C55" s="39" t="str">
        <f>"28"</f>
        <v>28</v>
      </c>
      <c r="D55" s="39"/>
      <c r="E55" s="42" t="str">
        <f>"117,45258"</f>
        <v>117,45258</v>
      </c>
      <c r="F55" s="39"/>
      <c r="G55" s="43" t="str">
        <f>" 1,16424"</f>
        <v> 1,16424</v>
      </c>
    </row>
    <row r="56" spans="2:7" ht="15">
      <c r="B56" s="39" t="str">
        <f>"30/07/2014"</f>
        <v>30/07/2014</v>
      </c>
      <c r="C56" s="39" t="str">
        <f>"29"</f>
        <v>29</v>
      </c>
      <c r="D56" s="39"/>
      <c r="E56" s="42" t="str">
        <f>"117,44839"</f>
        <v>117,44839</v>
      </c>
      <c r="F56" s="39"/>
      <c r="G56" s="43" t="str">
        <f>" 1,16420"</f>
        <v> 1,16420</v>
      </c>
    </row>
    <row r="57" spans="2:7" ht="15">
      <c r="B57" s="38" t="str">
        <f>"31/07/2014"</f>
        <v>31/07/2014</v>
      </c>
      <c r="C57" s="38" t="str">
        <f>"30"</f>
        <v>30</v>
      </c>
      <c r="D57" s="38"/>
      <c r="E57" s="41" t="str">
        <f>"117,44419"</f>
        <v>117,44419</v>
      </c>
      <c r="F57" s="38"/>
      <c r="G57" s="40" t="str">
        <f>" 1,16416"</f>
        <v> 1,16416</v>
      </c>
    </row>
    <row r="60" spans="1:2" ht="23.25">
      <c r="A60" s="44">
        <v>41806</v>
      </c>
      <c r="B60" s="45" t="s">
        <v>23</v>
      </c>
    </row>
    <row r="62" spans="1:2" ht="23.25">
      <c r="A62" s="44">
        <v>41806</v>
      </c>
      <c r="B62" s="45" t="s">
        <v>24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2014-06-16T09:50:21Z</cp:lastPrinted>
  <dcterms:created xsi:type="dcterms:W3CDTF">2014-06-16T09:32:41Z</dcterms:created>
  <dcterms:modified xsi:type="dcterms:W3CDTF">2014-06-16T09:50:30Z</dcterms:modified>
  <cp:category/>
  <cp:version/>
  <cp:contentType/>
  <cp:contentStatus/>
</cp:coreProperties>
</file>