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<sst xmlns="http://schemas.openxmlformats.org/spreadsheetml/2006/main" count="27" uniqueCount="24">
  <si>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IT0005188120 - BTP 15/05/2016 - 15/05/2022          INDICIZZATO TASSO 0,10                                                    </t>
  </si>
  <si>
    <t>Calcolo del Coefficiente di Indicizzazione relativo al mese di DICEMBRE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</si>
  <si>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</si>
  <si>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</si>
  <si>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</si>
  <si>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</si>
  <si>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</si>
  <si>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</si>
  <si>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</si>
  <si>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</si>
  <si>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MARZO    </t>
  </si>
  <si>
    <t xml:space="preserve">FEBBRAIO </t>
  </si>
  <si>
    <t>riferimento</t>
  </si>
  <si>
    <t xml:space="preserve">DICEMBRE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</si>
  <si>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</si>
  <si>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OTTOBRE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</si>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</sst>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N51" sqref="N5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"15/05/16"</f>
        <v>15/05/16</v>
      </c>
      <c r="B12" s="14" t="str">
        <f>" 98,83"</f>
        <v> 98,83</v>
      </c>
      <c r="C12" s="14" t="str">
        <f>"100,07"</f>
        <v>100,07</v>
      </c>
      <c r="D12" s="14" t="str">
        <f>"14"</f>
        <v>14</v>
      </c>
      <c r="E12" s="14" t="str">
        <f>"31"</f>
        <v>31</v>
      </c>
      <c r="F12" s="14"/>
      <c r="G12" s="13" t="str">
        <f>" 99,39000"</f>
        <v> 99,39000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"100,54"</f>
        <v>100,54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"100,80"</f>
        <v>100,80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"01/12/2016"</f>
        <v>01/12/2016</v>
      </c>
      <c r="C26" s="39" t="str">
        <f>"0"</f>
        <v>0</v>
      </c>
      <c r="D26" s="39"/>
      <c r="E26" s="42" t="str">
        <f>"100,54000"</f>
        <v>100,54000</v>
      </c>
      <c r="F26" s="39"/>
      <c r="G26" s="43" t="str">
        <f>" 1,01157"</f>
        <v> 1,01157</v>
      </c>
    </row>
    <row r="27" spans="2:7" ht="15">
      <c r="B27" s="39" t="str">
        <f>"02/12/2016"</f>
        <v>02/12/2016</v>
      </c>
      <c r="C27" s="39" t="str">
        <f>"1"</f>
        <v>1</v>
      </c>
      <c r="D27" s="39"/>
      <c r="E27" s="42" t="str">
        <f>"100,54839"</f>
        <v>100,54839</v>
      </c>
      <c r="F27" s="39"/>
      <c r="G27" s="43" t="str">
        <f>" 1,01165"</f>
        <v> 1,01165</v>
      </c>
    </row>
    <row r="28" spans="2:7" ht="15">
      <c r="B28" s="39" t="str">
        <f>"03/12/2016"</f>
        <v>03/12/2016</v>
      </c>
      <c r="C28" s="39" t="str">
        <f>"2"</f>
        <v>2</v>
      </c>
      <c r="D28" s="39"/>
      <c r="E28" s="42" t="str">
        <f>"100,55677"</f>
        <v>100,55677</v>
      </c>
      <c r="F28" s="39"/>
      <c r="G28" s="43" t="str">
        <f>" 1,01174"</f>
        <v> 1,01174</v>
      </c>
    </row>
    <row r="29" spans="2:7" ht="15">
      <c r="B29" s="39" t="str">
        <f>"04/12/2016"</f>
        <v>04/12/2016</v>
      </c>
      <c r="C29" s="39" t="str">
        <f>"3"</f>
        <v>3</v>
      </c>
      <c r="D29" s="39"/>
      <c r="E29" s="42" t="str">
        <f>"100,56516"</f>
        <v>100,56516</v>
      </c>
      <c r="F29" s="39"/>
      <c r="G29" s="43" t="str">
        <f>" 1,01182"</f>
        <v> 1,01182</v>
      </c>
    </row>
    <row r="30" spans="2:7" ht="15">
      <c r="B30" s="39" t="str">
        <f>"05/12/2016"</f>
        <v>05/12/2016</v>
      </c>
      <c r="C30" s="39" t="str">
        <f>"4"</f>
        <v>4</v>
      </c>
      <c r="D30" s="39"/>
      <c r="E30" s="42" t="str">
        <f>"100,57355"</f>
        <v>100,57355</v>
      </c>
      <c r="F30" s="39"/>
      <c r="G30" s="43" t="str">
        <f>" 1,01191"</f>
        <v> 1,01191</v>
      </c>
    </row>
    <row r="31" spans="2:7" ht="15">
      <c r="B31" s="39" t="str">
        <f>"06/12/2016"</f>
        <v>06/12/2016</v>
      </c>
      <c r="C31" s="39" t="str">
        <f>"5"</f>
        <v>5</v>
      </c>
      <c r="D31" s="39"/>
      <c r="E31" s="42" t="str">
        <f>"100,58194"</f>
        <v>100,58194</v>
      </c>
      <c r="F31" s="39"/>
      <c r="G31" s="43" t="str">
        <f>" 1,01199"</f>
        <v> 1,01199</v>
      </c>
    </row>
    <row r="32" spans="2:7" ht="15">
      <c r="B32" s="39" t="str">
        <f>"07/12/2016"</f>
        <v>07/12/2016</v>
      </c>
      <c r="C32" s="39" t="str">
        <f>"6"</f>
        <v>6</v>
      </c>
      <c r="D32" s="39"/>
      <c r="E32" s="42" t="str">
        <f>"100,59032"</f>
        <v>100,59032</v>
      </c>
      <c r="F32" s="39"/>
      <c r="G32" s="43" t="str">
        <f>" 1,01208"</f>
        <v> 1,01208</v>
      </c>
    </row>
    <row r="33" spans="2:7" ht="15">
      <c r="B33" s="39" t="str">
        <f>"08/12/2016"</f>
        <v>08/12/2016</v>
      </c>
      <c r="C33" s="39" t="str">
        <f>"7"</f>
        <v>7</v>
      </c>
      <c r="D33" s="39"/>
      <c r="E33" s="42" t="str">
        <f>"100,59871"</f>
        <v>100,59871</v>
      </c>
      <c r="F33" s="39"/>
      <c r="G33" s="43" t="str">
        <f>" 1,01216"</f>
        <v> 1,01216</v>
      </c>
    </row>
    <row r="34" spans="2:7" ht="15">
      <c r="B34" s="39" t="str">
        <f>"09/12/2016"</f>
        <v>09/12/2016</v>
      </c>
      <c r="C34" s="39" t="str">
        <f>"8"</f>
        <v>8</v>
      </c>
      <c r="D34" s="39"/>
      <c r="E34" s="42" t="str">
        <f>"100,60710"</f>
        <v>100,60710</v>
      </c>
      <c r="F34" s="39"/>
      <c r="G34" s="43" t="str">
        <f>" 1,01225"</f>
        <v> 1,01225</v>
      </c>
    </row>
    <row r="35" spans="2:7" ht="15">
      <c r="B35" s="39" t="str">
        <f>"10/12/2016"</f>
        <v>10/12/2016</v>
      </c>
      <c r="C35" s="39" t="str">
        <f>"9"</f>
        <v>9</v>
      </c>
      <c r="D35" s="39"/>
      <c r="E35" s="42" t="str">
        <f>"100,61548"</f>
        <v>100,61548</v>
      </c>
      <c r="F35" s="39"/>
      <c r="G35" s="43" t="str">
        <f>" 1,01233"</f>
        <v> 1,01233</v>
      </c>
    </row>
    <row r="36" spans="2:7" ht="15">
      <c r="B36" s="39" t="str">
        <f>"11/12/2016"</f>
        <v>11/12/2016</v>
      </c>
      <c r="C36" s="39" t="str">
        <f>"10"</f>
        <v>10</v>
      </c>
      <c r="D36" s="39"/>
      <c r="E36" s="42" t="str">
        <f>"100,62387"</f>
        <v>100,62387</v>
      </c>
      <c r="F36" s="39"/>
      <c r="G36" s="43" t="str">
        <f>" 1,01241"</f>
        <v> 1,01241</v>
      </c>
    </row>
    <row r="37" spans="2:7" ht="15">
      <c r="B37" s="39" t="str">
        <f>"12/12/2016"</f>
        <v>12/12/2016</v>
      </c>
      <c r="C37" s="39" t="str">
        <f>"11"</f>
        <v>11</v>
      </c>
      <c r="D37" s="39"/>
      <c r="E37" s="42" t="str">
        <f>"100,63226"</f>
        <v>100,63226</v>
      </c>
      <c r="F37" s="39"/>
      <c r="G37" s="43" t="str">
        <f>" 1,01250"</f>
        <v> 1,01250</v>
      </c>
    </row>
    <row r="38" spans="2:7" ht="15">
      <c r="B38" s="39" t="str">
        <f>"13/12/2016"</f>
        <v>13/12/2016</v>
      </c>
      <c r="C38" s="39" t="str">
        <f>"12"</f>
        <v>12</v>
      </c>
      <c r="D38" s="39"/>
      <c r="E38" s="42" t="str">
        <f>"100,64065"</f>
        <v>100,64065</v>
      </c>
      <c r="F38" s="39"/>
      <c r="G38" s="43" t="str">
        <f>" 1,01258"</f>
        <v> 1,01258</v>
      </c>
    </row>
    <row r="39" spans="2:7" ht="15">
      <c r="B39" s="39" t="str">
        <f>"14/12/2016"</f>
        <v>14/12/2016</v>
      </c>
      <c r="C39" s="39" t="str">
        <f>"13"</f>
        <v>13</v>
      </c>
      <c r="D39" s="39"/>
      <c r="E39" s="42" t="str">
        <f>"100,64903"</f>
        <v>100,64903</v>
      </c>
      <c r="F39" s="39"/>
      <c r="G39" s="43" t="str">
        <f>" 1,01267"</f>
        <v> 1,01267</v>
      </c>
    </row>
    <row r="40" spans="2:7" ht="15">
      <c r="B40" s="39" t="str">
        <f>"15/12/2016"</f>
        <v>15/12/2016</v>
      </c>
      <c r="C40" s="39" t="str">
        <f>"14"</f>
        <v>14</v>
      </c>
      <c r="D40" s="39"/>
      <c r="E40" s="42" t="str">
        <f>"100,65742"</f>
        <v>100,65742</v>
      </c>
      <c r="F40" s="39"/>
      <c r="G40" s="43" t="str">
        <f>" 1,01275"</f>
        <v> 1,01275</v>
      </c>
    </row>
    <row r="41" spans="2:7" ht="15">
      <c r="B41" s="39" t="str">
        <f>"16/12/2016"</f>
        <v>16/12/2016</v>
      </c>
      <c r="C41" s="39" t="str">
        <f>"15"</f>
        <v>15</v>
      </c>
      <c r="D41" s="39"/>
      <c r="E41" s="42" t="str">
        <f>"100,66581"</f>
        <v>100,66581</v>
      </c>
      <c r="F41" s="39"/>
      <c r="G41" s="43" t="str">
        <f>" 1,01284"</f>
        <v> 1,01284</v>
      </c>
    </row>
    <row r="42" spans="2:7" ht="15">
      <c r="B42" s="39" t="str">
        <f>"17/12/2016"</f>
        <v>17/12/2016</v>
      </c>
      <c r="C42" s="39" t="str">
        <f>"16"</f>
        <v>16</v>
      </c>
      <c r="D42" s="39"/>
      <c r="E42" s="42" t="str">
        <f>"100,67419"</f>
        <v>100,67419</v>
      </c>
      <c r="F42" s="39"/>
      <c r="G42" s="43" t="str">
        <f>" 1,01292"</f>
        <v> 1,01292</v>
      </c>
    </row>
    <row r="43" spans="2:7" ht="15">
      <c r="B43" s="39" t="str">
        <f>"18/12/2016"</f>
        <v>18/12/2016</v>
      </c>
      <c r="C43" s="39" t="str">
        <f>"17"</f>
        <v>17</v>
      </c>
      <c r="D43" s="39"/>
      <c r="E43" s="42" t="str">
        <f>"100,68258"</f>
        <v>100,68258</v>
      </c>
      <c r="F43" s="39"/>
      <c r="G43" s="43" t="str">
        <f>" 1,01301"</f>
        <v> 1,01301</v>
      </c>
    </row>
    <row r="44" spans="2:7" ht="15">
      <c r="B44" s="39" t="str">
        <f>"19/12/2016"</f>
        <v>19/12/2016</v>
      </c>
      <c r="C44" s="39" t="str">
        <f>"18"</f>
        <v>18</v>
      </c>
      <c r="D44" s="39"/>
      <c r="E44" s="42" t="str">
        <f>"100,69097"</f>
        <v>100,69097</v>
      </c>
      <c r="F44" s="39"/>
      <c r="G44" s="43" t="str">
        <f>" 1,01309"</f>
        <v> 1,01309</v>
      </c>
    </row>
    <row r="45" spans="2:7" ht="15">
      <c r="B45" s="39" t="str">
        <f>"20/12/2016"</f>
        <v>20/12/2016</v>
      </c>
      <c r="C45" s="39" t="str">
        <f>"19"</f>
        <v>19</v>
      </c>
      <c r="D45" s="39"/>
      <c r="E45" s="42" t="str">
        <f>"100,69935"</f>
        <v>100,69935</v>
      </c>
      <c r="F45" s="39"/>
      <c r="G45" s="43" t="str">
        <f>" 1,01317"</f>
        <v> 1,01317</v>
      </c>
    </row>
    <row r="46" spans="2:7" ht="15">
      <c r="B46" s="39" t="str">
        <f>"21/12/2016"</f>
        <v>21/12/2016</v>
      </c>
      <c r="C46" s="39" t="str">
        <f>"20"</f>
        <v>20</v>
      </c>
      <c r="D46" s="39"/>
      <c r="E46" s="42" t="str">
        <f>"100,70774"</f>
        <v>100,70774</v>
      </c>
      <c r="F46" s="39"/>
      <c r="G46" s="43" t="str">
        <f>" 1,01326"</f>
        <v> 1,01326</v>
      </c>
    </row>
    <row r="47" spans="2:7" ht="15">
      <c r="B47" s="39" t="str">
        <f>"22/12/2016"</f>
        <v>22/12/2016</v>
      </c>
      <c r="C47" s="39" t="str">
        <f>"21"</f>
        <v>21</v>
      </c>
      <c r="D47" s="39"/>
      <c r="E47" s="42" t="str">
        <f>"100,71613"</f>
        <v>100,71613</v>
      </c>
      <c r="F47" s="39"/>
      <c r="G47" s="43" t="str">
        <f>" 1,01334"</f>
        <v> 1,01334</v>
      </c>
    </row>
    <row r="48" spans="2:7" ht="15">
      <c r="B48" s="39" t="str">
        <f>"23/12/2016"</f>
        <v>23/12/2016</v>
      </c>
      <c r="C48" s="39" t="str">
        <f>"22"</f>
        <v>22</v>
      </c>
      <c r="D48" s="39"/>
      <c r="E48" s="42" t="str">
        <f>"100,72452"</f>
        <v>100,72452</v>
      </c>
      <c r="F48" s="39"/>
      <c r="G48" s="43" t="str">
        <f>" 1,01343"</f>
        <v> 1,01343</v>
      </c>
    </row>
    <row r="49" spans="2:7" ht="15">
      <c r="B49" s="39" t="str">
        <f>"24/12/2016"</f>
        <v>24/12/2016</v>
      </c>
      <c r="C49" s="39" t="str">
        <f>"23"</f>
        <v>23</v>
      </c>
      <c r="D49" s="39"/>
      <c r="E49" s="42" t="str">
        <f>"100,73290"</f>
        <v>100,73290</v>
      </c>
      <c r="F49" s="39"/>
      <c r="G49" s="43" t="str">
        <f>" 1,01351"</f>
        <v> 1,01351</v>
      </c>
    </row>
    <row r="50" spans="2:7" ht="15">
      <c r="B50" s="39" t="str">
        <f>"25/12/2016"</f>
        <v>25/12/2016</v>
      </c>
      <c r="C50" s="39" t="str">
        <f>"24"</f>
        <v>24</v>
      </c>
      <c r="D50" s="39"/>
      <c r="E50" s="42" t="str">
        <f>"100,74129"</f>
        <v>100,74129</v>
      </c>
      <c r="F50" s="39"/>
      <c r="G50" s="43" t="str">
        <f>" 1,01360"</f>
        <v> 1,01360</v>
      </c>
    </row>
    <row r="51" spans="2:7" ht="15">
      <c r="B51" s="39" t="str">
        <f>"26/12/2016"</f>
        <v>26/12/2016</v>
      </c>
      <c r="C51" s="39" t="str">
        <f>"25"</f>
        <v>25</v>
      </c>
      <c r="D51" s="39"/>
      <c r="E51" s="42" t="str">
        <f>"100,74968"</f>
        <v>100,74968</v>
      </c>
      <c r="F51" s="39"/>
      <c r="G51" s="43" t="str">
        <f>" 1,01368"</f>
        <v> 1,01368</v>
      </c>
    </row>
    <row r="52" spans="2:7" ht="15">
      <c r="B52" s="39" t="str">
        <f>"27/12/2016"</f>
        <v>27/12/2016</v>
      </c>
      <c r="C52" s="39" t="str">
        <f>"26"</f>
        <v>26</v>
      </c>
      <c r="D52" s="39"/>
      <c r="E52" s="42" t="str">
        <f>"100,75806"</f>
        <v>100,75806</v>
      </c>
      <c r="F52" s="39"/>
      <c r="G52" s="43" t="str">
        <f>" 1,01376"</f>
        <v> 1,01376</v>
      </c>
    </row>
    <row r="53" spans="2:7" ht="15">
      <c r="B53" s="39" t="str">
        <f>"28/12/2016"</f>
        <v>28/12/2016</v>
      </c>
      <c r="C53" s="39" t="str">
        <f>"27"</f>
        <v>27</v>
      </c>
      <c r="D53" s="39"/>
      <c r="E53" s="42" t="str">
        <f>"100,76645"</f>
        <v>100,76645</v>
      </c>
      <c r="F53" s="39"/>
      <c r="G53" s="43" t="str">
        <f>" 1,01385"</f>
        <v> 1,01385</v>
      </c>
    </row>
    <row r="54" spans="2:7" ht="15">
      <c r="B54" s="39" t="str">
        <f>"29/12/2016"</f>
        <v>29/12/2016</v>
      </c>
      <c r="C54" s="39" t="str">
        <f>"28"</f>
        <v>28</v>
      </c>
      <c r="D54" s="39"/>
      <c r="E54" s="42" t="str">
        <f>"100,77484"</f>
        <v>100,77484</v>
      </c>
      <c r="F54" s="39"/>
      <c r="G54" s="43" t="str">
        <f>" 1,01393"</f>
        <v> 1,01393</v>
      </c>
    </row>
    <row r="55" spans="2:7" ht="15">
      <c r="B55" s="39" t="str">
        <f>"30/12/2016"</f>
        <v>30/12/2016</v>
      </c>
      <c r="C55" s="39" t="str">
        <f>"29"</f>
        <v>29</v>
      </c>
      <c r="D55" s="39"/>
      <c r="E55" s="42" t="str">
        <f>"100,78323"</f>
        <v>100,78323</v>
      </c>
      <c r="F55" s="39"/>
      <c r="G55" s="43" t="str">
        <f>" 1,01402"</f>
        <v> 1,01402</v>
      </c>
    </row>
    <row r="56" spans="2:7" ht="15">
      <c r="B56" s="38" t="str">
        <f>"31/12/2016"</f>
        <v>31/12/2016</v>
      </c>
      <c r="C56" s="38" t="str">
        <f>"30"</f>
        <v>30</v>
      </c>
      <c r="D56" s="38"/>
      <c r="E56" s="41" t="str">
        <f>"100,79161"</f>
        <v>100,79161</v>
      </c>
      <c r="F56" s="38"/>
      <c r="G56" s="40" t="str">
        <f>" 1,01410"</f>
        <v> 1,01410</v>
      </c>
    </row>
    <row r="59" spans="1:2" ht="23.25">
      <c r="A59" s="44">
        <v>42691</v>
      </c>
      <c r="B59" s="45" t="s">
        <v>22</v>
      </c>
    </row>
    <row r="61" spans="1:2" ht="23.25">
      <c r="A61" s="44">
        <v>42691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2016-11-17T10:38:20Z</cp:lastPrinted>
  <dcterms:created xsi:type="dcterms:W3CDTF">2016-11-17T10:33:27Z</dcterms:created>
  <dcterms:modified xsi:type="dcterms:W3CDTF">2016-11-17T10:38:34Z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1429814177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Dicembre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